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gelap\Documents\ICFE 2025\PAA\2025\"/>
    </mc:Choice>
  </mc:AlternateContent>
  <bookViews>
    <workbookView xWindow="0" yWindow="0" windowWidth="23040" windowHeight="9192"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2025'!$A$6:$AJ$378</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33" i="20" l="1"/>
  <c r="S119" i="20"/>
  <c r="S363" i="20"/>
  <c r="S362" i="20" s="1"/>
  <c r="S83" i="20" l="1"/>
  <c r="S108" i="20"/>
  <c r="S13" i="20"/>
  <c r="T149" i="20" l="1"/>
  <c r="S149" i="20"/>
  <c r="R149" i="20"/>
  <c r="Z373" i="20" l="1"/>
  <c r="Y373" i="20"/>
  <c r="Z372" i="20"/>
  <c r="Y372" i="20"/>
  <c r="AI371" i="20"/>
  <c r="AH371" i="20"/>
  <c r="AG371" i="20"/>
  <c r="AF371" i="20"/>
  <c r="AE371" i="20"/>
  <c r="AD371" i="20"/>
  <c r="R371" i="20"/>
  <c r="AG369" i="20"/>
  <c r="AF369" i="20"/>
  <c r="AE369" i="20"/>
  <c r="AD369" i="20"/>
  <c r="AC369" i="20"/>
  <c r="AB369" i="20"/>
  <c r="AI367" i="20"/>
  <c r="AH367" i="20"/>
  <c r="AG367" i="20"/>
  <c r="AF367" i="20"/>
  <c r="AE367" i="20"/>
  <c r="AD367" i="20"/>
  <c r="AI365" i="20"/>
  <c r="AH365" i="20"/>
  <c r="AG365" i="20"/>
  <c r="AF365" i="20"/>
  <c r="AE365" i="20"/>
  <c r="AD365" i="20"/>
  <c r="AC365" i="20"/>
  <c r="AB365" i="20"/>
  <c r="AA365" i="20"/>
  <c r="Z365" i="20"/>
  <c r="R360" i="20"/>
  <c r="AC357" i="20"/>
  <c r="AB357" i="20"/>
  <c r="AA357" i="20"/>
  <c r="Z357" i="20"/>
  <c r="Y357" i="20"/>
  <c r="X357" i="20"/>
  <c r="AF356" i="20"/>
  <c r="AE356" i="20"/>
  <c r="AD356" i="20"/>
  <c r="AC356" i="20"/>
  <c r="AB356" i="20"/>
  <c r="AA356" i="20"/>
  <c r="Z356" i="20"/>
  <c r="Y356" i="20"/>
  <c r="X356" i="20"/>
  <c r="AG355" i="20"/>
  <c r="AF355" i="20"/>
  <c r="AE355" i="20"/>
  <c r="AD355" i="20"/>
  <c r="AC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7" i="20"/>
  <c r="AG347" i="20"/>
  <c r="AF347" i="20"/>
  <c r="AE347" i="20"/>
  <c r="AD347" i="20"/>
  <c r="AC347" i="20"/>
  <c r="AB347" i="20"/>
  <c r="AA347" i="20"/>
  <c r="Z347" i="20"/>
  <c r="Y347" i="20"/>
  <c r="AG346" i="20"/>
  <c r="AF346" i="20"/>
  <c r="AE346" i="20"/>
  <c r="AD346" i="20"/>
  <c r="AC346" i="20"/>
  <c r="AB346" i="20"/>
  <c r="AA346" i="20"/>
  <c r="Z346" i="20"/>
  <c r="Y346" i="20"/>
  <c r="X346" i="20"/>
  <c r="AH345" i="20"/>
  <c r="AG345" i="20"/>
  <c r="AF345" i="20"/>
  <c r="AE345" i="20"/>
  <c r="AD345" i="20"/>
  <c r="AC345" i="20"/>
  <c r="AB345" i="20"/>
  <c r="AA345" i="20"/>
  <c r="Z345" i="20"/>
  <c r="Y345" i="20"/>
  <c r="AH344" i="20"/>
  <c r="AG344" i="20"/>
  <c r="AF344" i="20"/>
  <c r="AE344" i="20"/>
  <c r="AD344" i="20"/>
  <c r="AC344" i="20"/>
  <c r="AB344" i="20"/>
  <c r="AA344" i="20"/>
  <c r="Z344" i="20"/>
  <c r="Y344" i="20"/>
  <c r="AH343" i="20"/>
  <c r="AG343" i="20"/>
  <c r="AF343" i="20"/>
  <c r="AE343" i="20"/>
  <c r="AD343" i="20"/>
  <c r="AC343" i="20"/>
  <c r="AB343" i="20"/>
  <c r="AA343" i="20"/>
  <c r="Z343" i="20"/>
  <c r="Y343" i="20"/>
  <c r="AH342" i="20"/>
  <c r="AG342" i="20"/>
  <c r="AF342" i="20"/>
  <c r="AE342" i="20"/>
  <c r="AD342" i="20"/>
  <c r="AC342" i="20"/>
  <c r="AB342" i="20"/>
  <c r="AA342" i="20"/>
  <c r="Z342" i="20"/>
  <c r="Y342" i="20"/>
  <c r="AH341" i="20"/>
  <c r="AG341" i="20"/>
  <c r="AF341" i="20"/>
  <c r="AE341" i="20"/>
  <c r="AD341" i="20"/>
  <c r="AC341" i="20"/>
  <c r="AB341" i="20"/>
  <c r="AA341" i="20"/>
  <c r="Z341" i="20"/>
  <c r="Y341" i="20"/>
  <c r="AH340" i="20"/>
  <c r="AG340" i="20"/>
  <c r="AF340" i="20"/>
  <c r="AE340" i="20"/>
  <c r="AD340" i="20"/>
  <c r="AC340" i="20"/>
  <c r="AB340" i="20"/>
  <c r="AA340" i="20"/>
  <c r="Z340" i="20"/>
  <c r="Y340" i="20"/>
  <c r="AF339" i="20"/>
  <c r="AE339" i="20"/>
  <c r="AD339" i="20"/>
  <c r="AC339" i="20"/>
  <c r="AB339" i="20"/>
  <c r="AA339" i="20"/>
  <c r="Z339" i="20"/>
  <c r="Y339" i="20"/>
  <c r="AF338" i="20"/>
  <c r="AE338" i="20"/>
  <c r="AD338" i="20"/>
  <c r="AC338" i="20"/>
  <c r="AB338" i="20"/>
  <c r="AA338" i="20"/>
  <c r="Z338" i="20"/>
  <c r="Y338" i="20"/>
  <c r="X338" i="20"/>
  <c r="AG337" i="20"/>
  <c r="AF337" i="20"/>
  <c r="AE337" i="20"/>
  <c r="AD337" i="20"/>
  <c r="AH335" i="20"/>
  <c r="AG335" i="20"/>
  <c r="AF335" i="20"/>
  <c r="AE335" i="20"/>
  <c r="AD335" i="20"/>
  <c r="AC335" i="20"/>
  <c r="AB335" i="20"/>
  <c r="AA335" i="20"/>
  <c r="Z335" i="20"/>
  <c r="R334" i="20"/>
  <c r="AI333" i="20"/>
  <c r="AH333" i="20"/>
  <c r="AG333" i="20"/>
  <c r="AF333" i="20"/>
  <c r="AE333" i="20"/>
  <c r="AD333" i="20"/>
  <c r="AC333" i="20"/>
  <c r="AB333" i="20"/>
  <c r="AA333" i="20"/>
  <c r="AI331" i="20"/>
  <c r="AH331" i="20"/>
  <c r="AG331" i="20"/>
  <c r="AF331" i="20"/>
  <c r="AE331" i="20"/>
  <c r="AD331" i="20"/>
  <c r="AC331" i="20"/>
  <c r="AB331" i="20"/>
  <c r="AA331" i="20"/>
  <c r="AH329" i="20"/>
  <c r="AG329" i="20"/>
  <c r="AF329" i="20"/>
  <c r="AE329" i="20"/>
  <c r="AD329" i="20"/>
  <c r="AC329" i="20"/>
  <c r="AB329" i="20"/>
  <c r="AA329" i="20"/>
  <c r="AH327" i="20"/>
  <c r="AG327" i="20"/>
  <c r="AF327" i="20"/>
  <c r="AE327" i="20"/>
  <c r="AD327" i="20"/>
  <c r="AC327" i="20"/>
  <c r="AB327" i="20"/>
  <c r="AA327" i="20"/>
  <c r="AI325" i="20"/>
  <c r="AH325" i="20"/>
  <c r="AG325" i="20"/>
  <c r="AF325" i="20"/>
  <c r="AE325" i="20"/>
  <c r="AD325" i="20"/>
  <c r="AC325" i="20"/>
  <c r="AB325" i="20"/>
  <c r="AA325" i="20"/>
  <c r="AI363" i="20" l="1"/>
  <c r="AI362" i="20" s="1"/>
  <c r="AH363" i="20"/>
  <c r="AH362" i="20" s="1"/>
  <c r="AG363" i="20"/>
  <c r="AG362" i="20" s="1"/>
  <c r="AF363" i="20"/>
  <c r="AF362" i="20" s="1"/>
  <c r="AI323" i="20"/>
  <c r="AI322" i="20" s="1"/>
  <c r="AH323" i="20"/>
  <c r="AH322" i="20" s="1"/>
  <c r="AG323" i="20"/>
  <c r="AG322" i="20" s="1"/>
  <c r="AF323" i="20"/>
  <c r="AF322" i="20" s="1"/>
  <c r="AI317" i="20"/>
  <c r="AH317" i="20"/>
  <c r="AG317" i="20"/>
  <c r="AF317" i="20"/>
  <c r="AI314" i="20"/>
  <c r="AH314" i="20"/>
  <c r="AG314" i="20"/>
  <c r="AF314" i="20"/>
  <c r="AI312" i="20"/>
  <c r="AH312" i="20"/>
  <c r="AG312" i="20"/>
  <c r="AF312" i="20"/>
  <c r="AI310" i="20"/>
  <c r="AH310" i="20"/>
  <c r="AG310" i="20"/>
  <c r="AF310" i="20"/>
  <c r="AI308" i="20"/>
  <c r="AH308" i="20"/>
  <c r="AG308" i="20"/>
  <c r="AF308" i="20"/>
  <c r="AI303" i="20"/>
  <c r="AH303" i="20"/>
  <c r="AG303" i="20"/>
  <c r="AF303" i="20"/>
  <c r="AI300" i="20"/>
  <c r="AH300" i="20"/>
  <c r="AG300" i="20"/>
  <c r="AF300" i="20"/>
  <c r="AI297" i="20"/>
  <c r="AI296" i="20" s="1"/>
  <c r="AI295" i="20" s="1"/>
  <c r="AH297" i="20"/>
  <c r="AH296" i="20" s="1"/>
  <c r="AH295" i="20" s="1"/>
  <c r="AG297" i="20"/>
  <c r="AG296" i="20" s="1"/>
  <c r="AG295" i="20" s="1"/>
  <c r="AF297" i="20"/>
  <c r="AF296" i="20" s="1"/>
  <c r="AF295" i="20" s="1"/>
  <c r="AI292" i="20"/>
  <c r="AI291" i="20" s="1"/>
  <c r="AI290" i="20" s="1"/>
  <c r="AH292" i="20"/>
  <c r="AH291" i="20" s="1"/>
  <c r="AH290" i="20" s="1"/>
  <c r="AG292" i="20"/>
  <c r="AG291" i="20" s="1"/>
  <c r="AG290" i="20" s="1"/>
  <c r="AF292" i="20"/>
  <c r="AF291" i="20" s="1"/>
  <c r="AF290" i="20" s="1"/>
  <c r="AI282" i="20"/>
  <c r="AH282" i="20"/>
  <c r="AG282" i="20"/>
  <c r="AF282" i="20"/>
  <c r="AI279" i="20"/>
  <c r="AH279" i="20"/>
  <c r="AG279" i="20"/>
  <c r="AF279" i="20"/>
  <c r="AI271" i="20"/>
  <c r="AI270" i="20" s="1"/>
  <c r="AI269" i="20" s="1"/>
  <c r="AH271" i="20"/>
  <c r="AH270" i="20" s="1"/>
  <c r="AH269" i="20" s="1"/>
  <c r="AG271" i="20"/>
  <c r="AG270" i="20" s="1"/>
  <c r="AG269" i="20" s="1"/>
  <c r="AF271" i="20"/>
  <c r="AF270" i="20" s="1"/>
  <c r="AF269" i="20" s="1"/>
  <c r="AI266" i="20"/>
  <c r="AI265" i="20" s="1"/>
  <c r="AI264" i="20" s="1"/>
  <c r="AH266" i="20"/>
  <c r="AH265" i="20" s="1"/>
  <c r="AH264" i="20" s="1"/>
  <c r="AG266" i="20"/>
  <c r="AG265" i="20" s="1"/>
  <c r="AG264" i="20" s="1"/>
  <c r="AF266" i="20"/>
  <c r="AF265" i="20" s="1"/>
  <c r="AF264" i="20" s="1"/>
  <c r="AI262" i="20"/>
  <c r="AI261" i="20" s="1"/>
  <c r="AH262" i="20"/>
  <c r="AH261" i="20" s="1"/>
  <c r="AG262" i="20"/>
  <c r="AG261" i="20" s="1"/>
  <c r="AF262" i="20"/>
  <c r="AF261" i="20" s="1"/>
  <c r="AI259" i="20"/>
  <c r="AH259" i="20"/>
  <c r="AG259" i="20"/>
  <c r="AF259" i="20"/>
  <c r="AI254" i="20"/>
  <c r="AI253" i="20" s="1"/>
  <c r="AI252" i="20" s="1"/>
  <c r="AH254" i="20"/>
  <c r="AH253" i="20" s="1"/>
  <c r="AH252" i="20" s="1"/>
  <c r="AG254" i="20"/>
  <c r="AG253" i="20" s="1"/>
  <c r="AG252" i="20" s="1"/>
  <c r="AF254" i="20"/>
  <c r="AF253" i="20" s="1"/>
  <c r="AF252" i="20" s="1"/>
  <c r="AI246" i="20"/>
  <c r="AH246" i="20"/>
  <c r="AG246" i="20"/>
  <c r="AF246" i="20"/>
  <c r="AI240" i="20"/>
  <c r="AH240" i="20"/>
  <c r="AG240" i="20"/>
  <c r="AF240" i="20"/>
  <c r="AI232" i="20"/>
  <c r="AH232" i="20"/>
  <c r="AG232" i="20"/>
  <c r="AF232" i="20"/>
  <c r="AI227" i="20"/>
  <c r="AH227" i="20"/>
  <c r="AG227" i="20"/>
  <c r="AF227" i="20"/>
  <c r="AI224" i="20"/>
  <c r="AH224" i="20"/>
  <c r="AG224" i="20"/>
  <c r="AF224" i="20"/>
  <c r="AI221" i="20"/>
  <c r="AI220" i="20" s="1"/>
  <c r="AH221" i="20"/>
  <c r="AH220" i="20" s="1"/>
  <c r="AG221" i="20"/>
  <c r="AG220" i="20" s="1"/>
  <c r="AF221" i="20"/>
  <c r="AF220" i="20" s="1"/>
  <c r="AI218" i="20"/>
  <c r="AH218" i="20"/>
  <c r="AG218" i="20"/>
  <c r="AF218" i="20"/>
  <c r="AI215" i="20"/>
  <c r="AH215" i="20"/>
  <c r="AG215" i="20"/>
  <c r="AF215" i="20"/>
  <c r="AI211" i="20"/>
  <c r="AI210" i="20" s="1"/>
  <c r="AH211" i="20"/>
  <c r="AH210" i="20" s="1"/>
  <c r="AG211" i="20"/>
  <c r="AG210" i="20" s="1"/>
  <c r="AF211" i="20"/>
  <c r="AF210" i="20" s="1"/>
  <c r="AI208" i="20"/>
  <c r="AI207" i="20" s="1"/>
  <c r="AH208" i="20"/>
  <c r="AH207" i="20" s="1"/>
  <c r="AG208" i="20"/>
  <c r="AG207" i="20" s="1"/>
  <c r="AF208" i="20"/>
  <c r="AF207" i="20" s="1"/>
  <c r="AI205" i="20"/>
  <c r="AI204" i="20" s="1"/>
  <c r="AH205" i="20"/>
  <c r="AH204" i="20" s="1"/>
  <c r="AG205" i="20"/>
  <c r="AG204" i="20" s="1"/>
  <c r="AF205" i="20"/>
  <c r="AF204" i="20" s="1"/>
  <c r="AI198" i="20"/>
  <c r="AH198" i="20"/>
  <c r="AG198" i="20"/>
  <c r="AF198" i="20"/>
  <c r="AI196" i="20"/>
  <c r="AI195" i="20" s="1"/>
  <c r="AH196" i="20"/>
  <c r="AH195" i="20" s="1"/>
  <c r="AG196" i="20"/>
  <c r="AG195" i="20" s="1"/>
  <c r="AF196" i="20"/>
  <c r="AF195" i="20" s="1"/>
  <c r="AI192" i="20"/>
  <c r="AI191" i="20" s="1"/>
  <c r="AH192" i="20"/>
  <c r="AH191" i="20" s="1"/>
  <c r="AG192" i="20"/>
  <c r="AG191" i="20" s="1"/>
  <c r="AF192" i="20"/>
  <c r="AF191" i="20" s="1"/>
  <c r="AI189" i="20"/>
  <c r="AI188" i="20" s="1"/>
  <c r="AH189" i="20"/>
  <c r="AH188" i="20" s="1"/>
  <c r="AG189" i="20"/>
  <c r="AG188" i="20" s="1"/>
  <c r="AF189" i="20"/>
  <c r="AF188" i="20" s="1"/>
  <c r="AI185" i="20"/>
  <c r="AI184" i="20" s="1"/>
  <c r="AH185" i="20"/>
  <c r="AH184" i="20" s="1"/>
  <c r="AG185" i="20"/>
  <c r="AG184" i="20" s="1"/>
  <c r="AF185" i="20"/>
  <c r="AF184" i="20" s="1"/>
  <c r="AI178" i="20"/>
  <c r="AH178" i="20"/>
  <c r="AG178" i="20"/>
  <c r="AF178" i="20"/>
  <c r="AI175" i="20"/>
  <c r="AH175" i="20"/>
  <c r="AG175" i="20"/>
  <c r="AF175" i="20"/>
  <c r="AI173" i="20"/>
  <c r="AH173" i="20"/>
  <c r="AG173" i="20"/>
  <c r="AF173" i="20"/>
  <c r="AI169" i="20"/>
  <c r="AI168" i="20" s="1"/>
  <c r="AH169" i="20"/>
  <c r="AH168" i="20" s="1"/>
  <c r="AG169" i="20"/>
  <c r="AG168" i="20" s="1"/>
  <c r="AF169" i="20"/>
  <c r="AF168" i="20" s="1"/>
  <c r="AI166" i="20"/>
  <c r="AH166" i="20"/>
  <c r="AG166" i="20"/>
  <c r="AF166" i="20"/>
  <c r="AI163" i="20"/>
  <c r="AH163" i="20"/>
  <c r="AG163" i="20"/>
  <c r="AF163" i="20"/>
  <c r="AI160" i="20"/>
  <c r="AH160" i="20"/>
  <c r="AG160" i="20"/>
  <c r="AF160" i="20"/>
  <c r="AI153" i="20"/>
  <c r="AH153" i="20"/>
  <c r="AG153" i="20"/>
  <c r="AF153" i="20"/>
  <c r="AI151" i="20"/>
  <c r="AH151" i="20"/>
  <c r="AG151" i="20"/>
  <c r="AF151"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3" i="20"/>
  <c r="AE362" i="20" s="1"/>
  <c r="AD363" i="20"/>
  <c r="AD362" i="20" s="1"/>
  <c r="AC363" i="20"/>
  <c r="AC362" i="20" s="1"/>
  <c r="AB363" i="20"/>
  <c r="AB362" i="20" s="1"/>
  <c r="AE323" i="20"/>
  <c r="AE322" i="20" s="1"/>
  <c r="AD323" i="20"/>
  <c r="AD322" i="20" s="1"/>
  <c r="AC323" i="20"/>
  <c r="AC322" i="20" s="1"/>
  <c r="AB323" i="20"/>
  <c r="AB322" i="20" s="1"/>
  <c r="AE317" i="20"/>
  <c r="AD317" i="20"/>
  <c r="AC317" i="20"/>
  <c r="AB317" i="20"/>
  <c r="AE314" i="20"/>
  <c r="AD314" i="20"/>
  <c r="AC314" i="20"/>
  <c r="AB314" i="20"/>
  <c r="AE312" i="20"/>
  <c r="AD312" i="20"/>
  <c r="AC312" i="20"/>
  <c r="AB312" i="20"/>
  <c r="AE310" i="20"/>
  <c r="AD310" i="20"/>
  <c r="AC310" i="20"/>
  <c r="AB310" i="20"/>
  <c r="AE308" i="20"/>
  <c r="AD308" i="20"/>
  <c r="AC308" i="20"/>
  <c r="AB308" i="20"/>
  <c r="AE303" i="20"/>
  <c r="AD303" i="20"/>
  <c r="AC303" i="20"/>
  <c r="AB303" i="20"/>
  <c r="AE300" i="20"/>
  <c r="AD300" i="20"/>
  <c r="AC300" i="20"/>
  <c r="AB300" i="20"/>
  <c r="AE297" i="20"/>
  <c r="AE296" i="20" s="1"/>
  <c r="AE295" i="20" s="1"/>
  <c r="AD297" i="20"/>
  <c r="AD296" i="20" s="1"/>
  <c r="AD295" i="20" s="1"/>
  <c r="AC297" i="20"/>
  <c r="AC296" i="20" s="1"/>
  <c r="AC295" i="20" s="1"/>
  <c r="AB297" i="20"/>
  <c r="AB296" i="20" s="1"/>
  <c r="AB295" i="20" s="1"/>
  <c r="AE292" i="20"/>
  <c r="AE291" i="20" s="1"/>
  <c r="AE290" i="20" s="1"/>
  <c r="AD292" i="20"/>
  <c r="AD291" i="20" s="1"/>
  <c r="AD290" i="20" s="1"/>
  <c r="AC292" i="20"/>
  <c r="AC291" i="20" s="1"/>
  <c r="AC290" i="20" s="1"/>
  <c r="AB292" i="20"/>
  <c r="AB291" i="20" s="1"/>
  <c r="AB290" i="20" s="1"/>
  <c r="AE282" i="20"/>
  <c r="AD282" i="20"/>
  <c r="AC282" i="20"/>
  <c r="AB282" i="20"/>
  <c r="AE279" i="20"/>
  <c r="AD279" i="20"/>
  <c r="AC279" i="20"/>
  <c r="AB279" i="20"/>
  <c r="AE271" i="20"/>
  <c r="AE270" i="20" s="1"/>
  <c r="AE269" i="20" s="1"/>
  <c r="AD271" i="20"/>
  <c r="AD270" i="20" s="1"/>
  <c r="AD269" i="20" s="1"/>
  <c r="AC271" i="20"/>
  <c r="AC270" i="20" s="1"/>
  <c r="AC269" i="20" s="1"/>
  <c r="AB271" i="20"/>
  <c r="AB270" i="20" s="1"/>
  <c r="AB269" i="20" s="1"/>
  <c r="AE266" i="20"/>
  <c r="AE265" i="20" s="1"/>
  <c r="AE264" i="20" s="1"/>
  <c r="AD266" i="20"/>
  <c r="AD265" i="20" s="1"/>
  <c r="AD264" i="20" s="1"/>
  <c r="AC266" i="20"/>
  <c r="AC265" i="20" s="1"/>
  <c r="AC264" i="20" s="1"/>
  <c r="AB266" i="20"/>
  <c r="AB265" i="20" s="1"/>
  <c r="AB264" i="20" s="1"/>
  <c r="AE262" i="20"/>
  <c r="AE261" i="20" s="1"/>
  <c r="AD262" i="20"/>
  <c r="AD261" i="20" s="1"/>
  <c r="AC262" i="20"/>
  <c r="AC261" i="20" s="1"/>
  <c r="AB262" i="20"/>
  <c r="AB261" i="20" s="1"/>
  <c r="AE259" i="20"/>
  <c r="AD259" i="20"/>
  <c r="AC259" i="20"/>
  <c r="AB259" i="20"/>
  <c r="AE254" i="20"/>
  <c r="AE253" i="20" s="1"/>
  <c r="AE252" i="20" s="1"/>
  <c r="AD254" i="20"/>
  <c r="AD253" i="20" s="1"/>
  <c r="AD252" i="20" s="1"/>
  <c r="AC254" i="20"/>
  <c r="AC253" i="20" s="1"/>
  <c r="AC252" i="20" s="1"/>
  <c r="AB254" i="20"/>
  <c r="AB253" i="20" s="1"/>
  <c r="AB252" i="20" s="1"/>
  <c r="AE246" i="20"/>
  <c r="AD246" i="20"/>
  <c r="AC246" i="20"/>
  <c r="AB246" i="20"/>
  <c r="AE240" i="20"/>
  <c r="AD240" i="20"/>
  <c r="AC240" i="20"/>
  <c r="AB240" i="20"/>
  <c r="AE232" i="20"/>
  <c r="AD232" i="20"/>
  <c r="AC232" i="20"/>
  <c r="AB232" i="20"/>
  <c r="AE227" i="20"/>
  <c r="AD227" i="20"/>
  <c r="AC227" i="20"/>
  <c r="AB227" i="20"/>
  <c r="AE224" i="20"/>
  <c r="AD224" i="20"/>
  <c r="AC224" i="20"/>
  <c r="AB224" i="20"/>
  <c r="AE221" i="20"/>
  <c r="AE220" i="20" s="1"/>
  <c r="AD221" i="20"/>
  <c r="AD220" i="20" s="1"/>
  <c r="AC221" i="20"/>
  <c r="AC220" i="20" s="1"/>
  <c r="AB221" i="20"/>
  <c r="AB220" i="20" s="1"/>
  <c r="AE218" i="20"/>
  <c r="AD218" i="20"/>
  <c r="AC218" i="20"/>
  <c r="AB218" i="20"/>
  <c r="AE215" i="20"/>
  <c r="AD215" i="20"/>
  <c r="AC215" i="20"/>
  <c r="AB215" i="20"/>
  <c r="AE211" i="20"/>
  <c r="AE210" i="20" s="1"/>
  <c r="AD211" i="20"/>
  <c r="AD210" i="20" s="1"/>
  <c r="AC211" i="20"/>
  <c r="AC210" i="20" s="1"/>
  <c r="AB211" i="20"/>
  <c r="AB210" i="20" s="1"/>
  <c r="AE208" i="20"/>
  <c r="AE207" i="20" s="1"/>
  <c r="AD208" i="20"/>
  <c r="AD207" i="20" s="1"/>
  <c r="AC208" i="20"/>
  <c r="AC207" i="20" s="1"/>
  <c r="AB208" i="20"/>
  <c r="AB207" i="20" s="1"/>
  <c r="AE205" i="20"/>
  <c r="AE204" i="20" s="1"/>
  <c r="AD205" i="20"/>
  <c r="AD204" i="20" s="1"/>
  <c r="AC205" i="20"/>
  <c r="AC204" i="20" s="1"/>
  <c r="AB205" i="20"/>
  <c r="AB204" i="20" s="1"/>
  <c r="AE198" i="20"/>
  <c r="AD198" i="20"/>
  <c r="AC198" i="20"/>
  <c r="AB198" i="20"/>
  <c r="AE196" i="20"/>
  <c r="AE195" i="20" s="1"/>
  <c r="AD196" i="20"/>
  <c r="AD195" i="20" s="1"/>
  <c r="AC196" i="20"/>
  <c r="AC195" i="20" s="1"/>
  <c r="AB196" i="20"/>
  <c r="AB195" i="20" s="1"/>
  <c r="AE192" i="20"/>
  <c r="AE191" i="20" s="1"/>
  <c r="AD192" i="20"/>
  <c r="AD191" i="20" s="1"/>
  <c r="AC192" i="20"/>
  <c r="AC191" i="20" s="1"/>
  <c r="AB192" i="20"/>
  <c r="AB191" i="20" s="1"/>
  <c r="AE189" i="20"/>
  <c r="AE188" i="20" s="1"/>
  <c r="AD189" i="20"/>
  <c r="AD188" i="20" s="1"/>
  <c r="AC189" i="20"/>
  <c r="AC188" i="20" s="1"/>
  <c r="AB189" i="20"/>
  <c r="AB188" i="20" s="1"/>
  <c r="AE185" i="20"/>
  <c r="AE184" i="20" s="1"/>
  <c r="AD185" i="20"/>
  <c r="AD184" i="20" s="1"/>
  <c r="AC185" i="20"/>
  <c r="AC184" i="20" s="1"/>
  <c r="AB185" i="20"/>
  <c r="AB184" i="20" s="1"/>
  <c r="AE178" i="20"/>
  <c r="AD178" i="20"/>
  <c r="AC178" i="20"/>
  <c r="AB178" i="20"/>
  <c r="AE175" i="20"/>
  <c r="AD175" i="20"/>
  <c r="AC175" i="20"/>
  <c r="AB175" i="20"/>
  <c r="AE173" i="20"/>
  <c r="AD173" i="20"/>
  <c r="AC173" i="20"/>
  <c r="AB173" i="20"/>
  <c r="AE169" i="20"/>
  <c r="AE168" i="20" s="1"/>
  <c r="AD169" i="20"/>
  <c r="AD168" i="20" s="1"/>
  <c r="AC169" i="20"/>
  <c r="AC168" i="20" s="1"/>
  <c r="AB169" i="20"/>
  <c r="AB168" i="20" s="1"/>
  <c r="AE166" i="20"/>
  <c r="AD166" i="20"/>
  <c r="AC166" i="20"/>
  <c r="AB166" i="20"/>
  <c r="AE163" i="20"/>
  <c r="AD163" i="20"/>
  <c r="AC163" i="20"/>
  <c r="AB163" i="20"/>
  <c r="AE160" i="20"/>
  <c r="AD160" i="20"/>
  <c r="AC160" i="20"/>
  <c r="AB160" i="20"/>
  <c r="AE153" i="20"/>
  <c r="AD153" i="20"/>
  <c r="AC153" i="20"/>
  <c r="AB153" i="20"/>
  <c r="AE151" i="20"/>
  <c r="AD151" i="20"/>
  <c r="AC151" i="20"/>
  <c r="AB151"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3" i="20"/>
  <c r="AA362" i="20" s="1"/>
  <c r="Z363" i="20"/>
  <c r="Z362" i="20" s="1"/>
  <c r="AA323" i="20"/>
  <c r="AA322" i="20" s="1"/>
  <c r="Z323" i="20"/>
  <c r="Z322" i="20" s="1"/>
  <c r="AA317" i="20"/>
  <c r="Z317" i="20"/>
  <c r="AA314" i="20"/>
  <c r="Z314" i="20"/>
  <c r="AA312" i="20"/>
  <c r="Z312" i="20"/>
  <c r="AA310" i="20"/>
  <c r="Z310" i="20"/>
  <c r="AA308" i="20"/>
  <c r="Z308" i="20"/>
  <c r="AA303" i="20"/>
  <c r="Z303" i="20"/>
  <c r="AA300" i="20"/>
  <c r="Z300" i="20"/>
  <c r="AA297" i="20"/>
  <c r="AA296" i="20" s="1"/>
  <c r="AA295" i="20" s="1"/>
  <c r="Z297" i="20"/>
  <c r="Z296" i="20" s="1"/>
  <c r="Z295" i="20" s="1"/>
  <c r="AA292" i="20"/>
  <c r="AA291" i="20" s="1"/>
  <c r="AA290" i="20" s="1"/>
  <c r="Z292" i="20"/>
  <c r="Z291" i="20" s="1"/>
  <c r="Z290" i="20" s="1"/>
  <c r="AA282" i="20"/>
  <c r="Z282" i="20"/>
  <c r="AA279" i="20"/>
  <c r="Z279" i="20"/>
  <c r="AA271" i="20"/>
  <c r="AA270" i="20" s="1"/>
  <c r="AA269" i="20" s="1"/>
  <c r="Z271" i="20"/>
  <c r="Z270" i="20" s="1"/>
  <c r="Z269" i="20" s="1"/>
  <c r="AA266" i="20"/>
  <c r="AA265" i="20" s="1"/>
  <c r="AA264" i="20" s="1"/>
  <c r="Z266" i="20"/>
  <c r="Z265" i="20" s="1"/>
  <c r="Z264" i="20" s="1"/>
  <c r="AA262" i="20"/>
  <c r="AA261" i="20" s="1"/>
  <c r="Z262" i="20"/>
  <c r="Z261" i="20" s="1"/>
  <c r="AA259" i="20"/>
  <c r="Z259" i="20"/>
  <c r="AA254" i="20"/>
  <c r="AA253" i="20" s="1"/>
  <c r="AA252" i="20" s="1"/>
  <c r="Z254" i="20"/>
  <c r="Z253" i="20" s="1"/>
  <c r="Z252" i="20" s="1"/>
  <c r="AA246" i="20"/>
  <c r="Z246" i="20"/>
  <c r="AA240" i="20"/>
  <c r="Z240" i="20"/>
  <c r="AA232" i="20"/>
  <c r="Z232" i="20"/>
  <c r="AA227" i="20"/>
  <c r="Z227" i="20"/>
  <c r="AA224" i="20"/>
  <c r="Z224" i="20"/>
  <c r="AA221" i="20"/>
  <c r="AA220" i="20" s="1"/>
  <c r="Z221" i="20"/>
  <c r="Z220" i="20" s="1"/>
  <c r="AA218" i="20"/>
  <c r="Z218" i="20"/>
  <c r="AA215" i="20"/>
  <c r="Z215" i="20"/>
  <c r="AA211" i="20"/>
  <c r="AA210" i="20" s="1"/>
  <c r="Z211" i="20"/>
  <c r="Z210" i="20" s="1"/>
  <c r="AA208" i="20"/>
  <c r="AA207" i="20" s="1"/>
  <c r="Z208" i="20"/>
  <c r="Z207" i="20" s="1"/>
  <c r="AA205" i="20"/>
  <c r="AA204" i="20" s="1"/>
  <c r="Z205" i="20"/>
  <c r="Z204" i="20" s="1"/>
  <c r="AA198" i="20"/>
  <c r="Z198" i="20"/>
  <c r="AA196" i="20"/>
  <c r="AA195" i="20" s="1"/>
  <c r="Z196" i="20"/>
  <c r="Z195" i="20" s="1"/>
  <c r="AA192" i="20"/>
  <c r="AA191" i="20" s="1"/>
  <c r="Z192" i="20"/>
  <c r="Z191" i="20" s="1"/>
  <c r="AA189" i="20"/>
  <c r="AA188" i="20" s="1"/>
  <c r="Z189" i="20"/>
  <c r="Z188" i="20" s="1"/>
  <c r="AA185" i="20"/>
  <c r="AA184" i="20" s="1"/>
  <c r="Z185" i="20"/>
  <c r="Z184" i="20" s="1"/>
  <c r="AA178" i="20"/>
  <c r="Z178" i="20"/>
  <c r="AA175" i="20"/>
  <c r="Z175" i="20"/>
  <c r="AA173" i="20"/>
  <c r="Z173" i="20"/>
  <c r="AA169" i="20"/>
  <c r="AA168" i="20" s="1"/>
  <c r="Z169" i="20"/>
  <c r="Z168" i="20" s="1"/>
  <c r="AA166" i="20"/>
  <c r="Z166" i="20"/>
  <c r="AA163" i="20"/>
  <c r="Z163" i="20"/>
  <c r="AA160" i="20"/>
  <c r="Z160" i="20"/>
  <c r="AA153" i="20"/>
  <c r="Z153" i="20"/>
  <c r="AA151" i="20"/>
  <c r="Z151"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3" i="20"/>
  <c r="Y362" i="20" s="1"/>
  <c r="Y323" i="20"/>
  <c r="Y322" i="20" s="1"/>
  <c r="Y317" i="20"/>
  <c r="Y314" i="20"/>
  <c r="Y312" i="20"/>
  <c r="Y310" i="20"/>
  <c r="Y308" i="20"/>
  <c r="Y303" i="20"/>
  <c r="Y300" i="20"/>
  <c r="Y297" i="20"/>
  <c r="Y296" i="20" s="1"/>
  <c r="Y295" i="20" s="1"/>
  <c r="Y292" i="20"/>
  <c r="Y291" i="20" s="1"/>
  <c r="Y290" i="20" s="1"/>
  <c r="Y282" i="20"/>
  <c r="Y279" i="20"/>
  <c r="Y271" i="20"/>
  <c r="Y270" i="20" s="1"/>
  <c r="Y269" i="20" s="1"/>
  <c r="Y266" i="20"/>
  <c r="Y265" i="20" s="1"/>
  <c r="Y264" i="20" s="1"/>
  <c r="Y262" i="20"/>
  <c r="Y261" i="20" s="1"/>
  <c r="Y259" i="20"/>
  <c r="Y254" i="20"/>
  <c r="Y253" i="20" s="1"/>
  <c r="Y252" i="20" s="1"/>
  <c r="Y246" i="20"/>
  <c r="Y240" i="20"/>
  <c r="Y232" i="20"/>
  <c r="Y227" i="20"/>
  <c r="Y224" i="20"/>
  <c r="Y221" i="20"/>
  <c r="Y220" i="20" s="1"/>
  <c r="Y218" i="20"/>
  <c r="Y215" i="20"/>
  <c r="Y211" i="20"/>
  <c r="Y210" i="20" s="1"/>
  <c r="Y208" i="20"/>
  <c r="Y207" i="20" s="1"/>
  <c r="Y205" i="20"/>
  <c r="Y204" i="20" s="1"/>
  <c r="Y198" i="20"/>
  <c r="Y196" i="20"/>
  <c r="Y195" i="20" s="1"/>
  <c r="Y192" i="20"/>
  <c r="Y191" i="20" s="1"/>
  <c r="Y189" i="20"/>
  <c r="Y188" i="20" s="1"/>
  <c r="Y185" i="20"/>
  <c r="Y184" i="20" s="1"/>
  <c r="Y178" i="20"/>
  <c r="Y175" i="20"/>
  <c r="Y173" i="20"/>
  <c r="Y169" i="20"/>
  <c r="Y168" i="20" s="1"/>
  <c r="Y166" i="20"/>
  <c r="Y163" i="20"/>
  <c r="Y160" i="20"/>
  <c r="Y153" i="20"/>
  <c r="Y151"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3" i="20"/>
  <c r="X362" i="20" s="1"/>
  <c r="X323" i="20"/>
  <c r="X322" i="20" s="1"/>
  <c r="X317" i="20"/>
  <c r="X314" i="20"/>
  <c r="X312" i="20"/>
  <c r="X310" i="20"/>
  <c r="X308" i="20"/>
  <c r="X303" i="20"/>
  <c r="X300" i="20"/>
  <c r="X297" i="20"/>
  <c r="X296" i="20" s="1"/>
  <c r="X295" i="20" s="1"/>
  <c r="X292" i="20"/>
  <c r="X291" i="20" s="1"/>
  <c r="X290" i="20" s="1"/>
  <c r="X282" i="20"/>
  <c r="X279" i="20"/>
  <c r="X271" i="20"/>
  <c r="X270" i="20" s="1"/>
  <c r="X269" i="20" s="1"/>
  <c r="X266" i="20"/>
  <c r="X265" i="20" s="1"/>
  <c r="X264" i="20" s="1"/>
  <c r="X262" i="20"/>
  <c r="X261" i="20" s="1"/>
  <c r="X259" i="20"/>
  <c r="X254" i="20"/>
  <c r="X253" i="20" s="1"/>
  <c r="X252" i="20" s="1"/>
  <c r="X246" i="20"/>
  <c r="X240" i="20"/>
  <c r="X232" i="20"/>
  <c r="X227" i="20"/>
  <c r="X224" i="20"/>
  <c r="X221" i="20"/>
  <c r="X220" i="20" s="1"/>
  <c r="X218" i="20"/>
  <c r="X215" i="20"/>
  <c r="X211" i="20"/>
  <c r="X210" i="20" s="1"/>
  <c r="X208" i="20"/>
  <c r="X207" i="20" s="1"/>
  <c r="X205" i="20"/>
  <c r="X204" i="20" s="1"/>
  <c r="X198" i="20"/>
  <c r="X196" i="20"/>
  <c r="X195" i="20" s="1"/>
  <c r="X192" i="20"/>
  <c r="X191" i="20" s="1"/>
  <c r="X189" i="20"/>
  <c r="X188" i="20" s="1"/>
  <c r="X185" i="20"/>
  <c r="X184" i="20" s="1"/>
  <c r="X178" i="20"/>
  <c r="X175" i="20"/>
  <c r="X173" i="20"/>
  <c r="X169" i="20"/>
  <c r="X168" i="20" s="1"/>
  <c r="X166" i="20"/>
  <c r="X163" i="20"/>
  <c r="X160" i="20"/>
  <c r="X153" i="20"/>
  <c r="X151"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D307" i="20" l="1"/>
  <c r="AD306" i="20" s="1"/>
  <c r="AD305" i="20" s="1"/>
  <c r="AH98" i="20"/>
  <c r="AH307" i="20"/>
  <c r="AH306" i="20" s="1"/>
  <c r="AH305" i="20" s="1"/>
  <c r="Z70" i="20"/>
  <c r="AE278" i="20"/>
  <c r="AH57" i="20"/>
  <c r="AH113" i="20"/>
  <c r="AH110" i="20" s="1"/>
  <c r="AH109" i="20" s="1"/>
  <c r="AC159" i="20"/>
  <c r="AF33" i="20"/>
  <c r="AF32" i="20" s="1"/>
  <c r="AF278" i="20"/>
  <c r="AF268" i="20" s="1"/>
  <c r="AB223" i="20"/>
  <c r="AI33" i="20"/>
  <c r="AI32" i="20" s="1"/>
  <c r="AD98" i="20"/>
  <c r="AD231" i="20"/>
  <c r="AD230" i="20" s="1"/>
  <c r="AB113" i="20"/>
  <c r="AB110" i="20" s="1"/>
  <c r="AB109" i="20" s="1"/>
  <c r="AE214" i="20"/>
  <c r="AE203" i="20" s="1"/>
  <c r="AE223" i="20"/>
  <c r="AH33" i="20"/>
  <c r="AH32" i="20" s="1"/>
  <c r="AH52" i="20"/>
  <c r="AE172" i="20"/>
  <c r="AE171" i="20" s="1"/>
  <c r="AC98" i="20"/>
  <c r="AE98" i="20"/>
  <c r="AG92" i="20"/>
  <c r="AG75" i="20" s="1"/>
  <c r="AA223" i="20"/>
  <c r="Z62" i="20"/>
  <c r="Y46" i="20"/>
  <c r="AC231" i="20"/>
  <c r="AC230" i="20" s="1"/>
  <c r="AH223" i="20"/>
  <c r="AE113" i="20"/>
  <c r="AE110" i="20" s="1"/>
  <c r="AE109" i="20" s="1"/>
  <c r="AI92" i="20"/>
  <c r="AI75" i="20" s="1"/>
  <c r="AH278" i="20"/>
  <c r="AH268" i="20" s="1"/>
  <c r="Y70" i="20"/>
  <c r="AH159" i="20"/>
  <c r="AC214" i="20"/>
  <c r="AC203" i="20" s="1"/>
  <c r="AD214" i="20"/>
  <c r="AD203" i="20" s="1"/>
  <c r="AC223" i="20"/>
  <c r="Z10" i="20"/>
  <c r="Z9" i="20" s="1"/>
  <c r="Z8" i="20" s="1"/>
  <c r="Z57" i="20"/>
  <c r="AD223" i="20"/>
  <c r="Y223" i="20"/>
  <c r="AG57" i="20"/>
  <c r="AC92" i="20"/>
  <c r="AC75" i="20" s="1"/>
  <c r="AI46" i="20"/>
  <c r="AH165" i="20"/>
  <c r="AD92" i="20"/>
  <c r="AD75" i="20" s="1"/>
  <c r="AE70" i="20"/>
  <c r="AE92" i="20"/>
  <c r="AE75" i="20" s="1"/>
  <c r="AG33" i="20"/>
  <c r="AG32" i="20" s="1"/>
  <c r="AG52" i="20"/>
  <c r="AG172" i="20"/>
  <c r="AG171" i="20" s="1"/>
  <c r="AI278" i="20"/>
  <c r="AI268" i="20" s="1"/>
  <c r="Y52" i="20"/>
  <c r="AI52" i="20"/>
  <c r="AG223" i="20"/>
  <c r="Y57" i="20"/>
  <c r="AI172" i="20"/>
  <c r="AI171" i="20" s="1"/>
  <c r="Z165" i="20"/>
  <c r="Z223" i="20"/>
  <c r="AE10" i="20"/>
  <c r="AE9" i="20" s="1"/>
  <c r="AE8" i="20" s="1"/>
  <c r="AA70" i="20"/>
  <c r="AA165" i="20"/>
  <c r="AD278" i="20"/>
  <c r="AD268" i="20" s="1"/>
  <c r="AF172" i="20"/>
  <c r="AF171" i="20" s="1"/>
  <c r="AA299" i="20"/>
  <c r="AC57" i="20"/>
  <c r="AC165" i="20"/>
  <c r="AE321" i="20"/>
  <c r="AE320" i="20" s="1"/>
  <c r="AE319" i="20" s="1"/>
  <c r="AD33" i="20"/>
  <c r="AD32" i="20" s="1"/>
  <c r="AD52" i="20"/>
  <c r="AD62" i="20"/>
  <c r="AD123" i="20"/>
  <c r="AD122" i="20" s="1"/>
  <c r="AD159" i="20"/>
  <c r="AD165" i="20"/>
  <c r="AH172" i="20"/>
  <c r="AH171" i="20" s="1"/>
  <c r="AA62" i="20"/>
  <c r="AE33" i="20"/>
  <c r="AE32" i="20" s="1"/>
  <c r="AE52" i="20"/>
  <c r="AE123" i="20"/>
  <c r="AE122" i="20" s="1"/>
  <c r="AE165" i="20"/>
  <c r="X223" i="20"/>
  <c r="AE307" i="20"/>
  <c r="AE306" i="20" s="1"/>
  <c r="AE305" i="20" s="1"/>
  <c r="AH70" i="20"/>
  <c r="AF92" i="20"/>
  <c r="AF165" i="20"/>
  <c r="AC70" i="20"/>
  <c r="AI223" i="20"/>
  <c r="X299" i="20"/>
  <c r="Y62" i="20"/>
  <c r="AD46" i="20"/>
  <c r="AB92" i="20"/>
  <c r="AB75" i="20" s="1"/>
  <c r="AD113" i="20"/>
  <c r="AD110" i="20" s="1"/>
  <c r="AD109" i="20" s="1"/>
  <c r="AB231" i="20"/>
  <c r="AB230" i="20" s="1"/>
  <c r="AB278" i="20"/>
  <c r="AB268" i="20" s="1"/>
  <c r="AC307" i="20"/>
  <c r="AC306" i="20" s="1"/>
  <c r="AC305" i="20" s="1"/>
  <c r="AH92" i="20"/>
  <c r="AH75" i="20" s="1"/>
  <c r="Y33" i="20"/>
  <c r="Y32" i="20" s="1"/>
  <c r="AH299" i="20"/>
  <c r="AI10" i="20"/>
  <c r="AI9" i="20" s="1"/>
  <c r="AI8" i="20" s="1"/>
  <c r="Z183" i="20"/>
  <c r="AB165" i="20"/>
  <c r="AD258" i="20"/>
  <c r="AD257" i="20" s="1"/>
  <c r="AD256" i="20" s="1"/>
  <c r="AC321" i="20"/>
  <c r="AC320" i="20" s="1"/>
  <c r="AC319" i="20" s="1"/>
  <c r="AG46" i="20"/>
  <c r="AF70" i="20"/>
  <c r="AH123" i="20"/>
  <c r="AH122" i="20" s="1"/>
  <c r="AG159" i="20"/>
  <c r="AG214" i="20"/>
  <c r="AG203" i="20" s="1"/>
  <c r="AI231" i="20"/>
  <c r="AI230" i="20" s="1"/>
  <c r="AI299" i="20"/>
  <c r="AA183" i="20"/>
  <c r="AC62" i="20"/>
  <c r="AE258" i="20"/>
  <c r="AE257" i="20" s="1"/>
  <c r="AE256" i="20" s="1"/>
  <c r="AC299" i="20"/>
  <c r="AD321" i="20"/>
  <c r="AD320" i="20" s="1"/>
  <c r="AD319" i="20" s="1"/>
  <c r="AH46" i="20"/>
  <c r="AH62" i="20"/>
  <c r="AG70" i="20"/>
  <c r="AF98" i="20"/>
  <c r="AI113" i="20"/>
  <c r="AI110" i="20" s="1"/>
  <c r="AI109" i="20" s="1"/>
  <c r="AI123" i="20"/>
  <c r="AI122" i="20" s="1"/>
  <c r="AH214" i="20"/>
  <c r="AH203" i="20" s="1"/>
  <c r="AD57" i="20"/>
  <c r="AC113" i="20"/>
  <c r="AC110" i="20" s="1"/>
  <c r="AC109" i="20" s="1"/>
  <c r="AB123" i="20"/>
  <c r="AB122" i="20" s="1"/>
  <c r="AC278" i="20"/>
  <c r="AC268" i="20" s="1"/>
  <c r="AD299" i="20"/>
  <c r="AI62" i="20"/>
  <c r="AI159" i="20"/>
  <c r="AI214" i="20"/>
  <c r="AI203" i="20" s="1"/>
  <c r="AA57" i="20"/>
  <c r="Z307" i="20"/>
  <c r="Z306" i="20" s="1"/>
  <c r="Z305" i="20" s="1"/>
  <c r="AB33" i="20"/>
  <c r="AB32" i="20" s="1"/>
  <c r="AE57" i="20"/>
  <c r="AC123" i="20"/>
  <c r="AC122" i="20" s="1"/>
  <c r="AE299" i="20"/>
  <c r="AF57" i="20"/>
  <c r="AI70" i="20"/>
  <c r="AC33" i="20"/>
  <c r="AC32" i="20" s="1"/>
  <c r="AC52" i="20"/>
  <c r="AB159" i="20"/>
  <c r="AF258" i="20"/>
  <c r="AF257" i="20" s="1"/>
  <c r="AF256" i="20" s="1"/>
  <c r="AG258" i="20"/>
  <c r="AG257" i="20" s="1"/>
  <c r="AG256" i="20" s="1"/>
  <c r="Z258" i="20"/>
  <c r="Z257" i="20" s="1"/>
  <c r="Z256" i="20" s="1"/>
  <c r="AH258" i="20"/>
  <c r="AH257" i="20" s="1"/>
  <c r="AH256" i="20" s="1"/>
  <c r="X92" i="20"/>
  <c r="X75" i="20" s="1"/>
  <c r="Y113" i="20"/>
  <c r="Y110" i="20" s="1"/>
  <c r="Y109" i="20" s="1"/>
  <c r="AC46" i="20"/>
  <c r="AB70" i="20"/>
  <c r="AI98" i="20"/>
  <c r="AB172" i="20"/>
  <c r="AB171" i="20" s="1"/>
  <c r="AE231" i="20"/>
  <c r="AE230" i="20" s="1"/>
  <c r="AF231" i="20"/>
  <c r="AF230" i="20" s="1"/>
  <c r="AF299" i="20"/>
  <c r="AI307" i="20"/>
  <c r="AI306" i="20" s="1"/>
  <c r="AI305" i="20" s="1"/>
  <c r="Y214" i="20"/>
  <c r="Y203" i="20" s="1"/>
  <c r="AE46" i="20"/>
  <c r="AD70" i="20"/>
  <c r="AC172" i="20"/>
  <c r="AC171" i="20" s="1"/>
  <c r="AB258" i="20"/>
  <c r="AB257" i="20" s="1"/>
  <c r="AB256" i="20" s="1"/>
  <c r="AB307" i="20"/>
  <c r="AB306" i="20" s="1"/>
  <c r="AB305" i="20" s="1"/>
  <c r="AF113" i="20"/>
  <c r="AF110" i="20" s="1"/>
  <c r="AF109" i="20" s="1"/>
  <c r="AG231" i="20"/>
  <c r="AG230" i="20" s="1"/>
  <c r="AG278" i="20"/>
  <c r="AG268" i="20" s="1"/>
  <c r="AG299" i="20"/>
  <c r="AA33" i="20"/>
  <c r="AA32" i="20" s="1"/>
  <c r="AA52" i="20"/>
  <c r="Z299" i="20"/>
  <c r="AE62" i="20"/>
  <c r="AE159" i="20"/>
  <c r="AD172" i="20"/>
  <c r="AD171" i="20" s="1"/>
  <c r="AC258" i="20"/>
  <c r="AC257" i="20" s="1"/>
  <c r="AC256" i="20" s="1"/>
  <c r="AF46" i="20"/>
  <c r="AF62" i="20"/>
  <c r="AG113" i="20"/>
  <c r="AG110" i="20" s="1"/>
  <c r="AG109" i="20" s="1"/>
  <c r="AG123" i="20"/>
  <c r="AG122" i="20" s="1"/>
  <c r="AF159" i="20"/>
  <c r="AF214" i="20"/>
  <c r="AF203" i="20" s="1"/>
  <c r="AH231" i="20"/>
  <c r="AH230" i="20" s="1"/>
  <c r="AG307" i="20"/>
  <c r="AG306" i="20" s="1"/>
  <c r="AG305" i="20" s="1"/>
  <c r="AA10" i="20"/>
  <c r="AA9" i="20" s="1"/>
  <c r="AA8" i="20" s="1"/>
  <c r="Z321" i="20"/>
  <c r="Z320" i="20" s="1"/>
  <c r="Z319" i="20" s="1"/>
  <c r="AA321" i="20"/>
  <c r="AA320" i="20" s="1"/>
  <c r="AA319" i="20" s="1"/>
  <c r="AH10" i="20"/>
  <c r="AH9" i="20" s="1"/>
  <c r="AH8" i="20" s="1"/>
  <c r="AH183" i="20"/>
  <c r="AC183" i="20"/>
  <c r="AI183" i="20"/>
  <c r="AA258" i="20"/>
  <c r="AA257" i="20" s="1"/>
  <c r="AA256" i="20" s="1"/>
  <c r="AF10" i="20"/>
  <c r="AF9" i="20" s="1"/>
  <c r="AF8" i="20" s="1"/>
  <c r="AI258" i="20"/>
  <c r="AI257" i="20" s="1"/>
  <c r="AI256" i="20" s="1"/>
  <c r="AH321" i="20"/>
  <c r="AH320" i="20" s="1"/>
  <c r="AH319" i="20" s="1"/>
  <c r="AD10" i="20"/>
  <c r="AD9" i="20" s="1"/>
  <c r="AD8" i="20" s="1"/>
  <c r="AG165" i="20"/>
  <c r="AG183" i="20"/>
  <c r="AE268" i="20"/>
  <c r="AD183" i="20"/>
  <c r="AI165" i="20"/>
  <c r="AE183" i="20"/>
  <c r="AI321" i="20"/>
  <c r="AI320" i="20" s="1"/>
  <c r="AI319" i="20" s="1"/>
  <c r="X113" i="20"/>
  <c r="X110" i="20" s="1"/>
  <c r="X109" i="20" s="1"/>
  <c r="Y231" i="20"/>
  <c r="Y230" i="20" s="1"/>
  <c r="AA123" i="20"/>
  <c r="AA122" i="20" s="1"/>
  <c r="AA214" i="20"/>
  <c r="AA203" i="20" s="1"/>
  <c r="AA278" i="20"/>
  <c r="AA268" i="20" s="1"/>
  <c r="AB52" i="20"/>
  <c r="AB321" i="20"/>
  <c r="AB320" i="20" s="1"/>
  <c r="AB319" i="20" s="1"/>
  <c r="Y183" i="20"/>
  <c r="Z98" i="20"/>
  <c r="Z231" i="20"/>
  <c r="Z230" i="20" s="1"/>
  <c r="AB46" i="20"/>
  <c r="AF123" i="20"/>
  <c r="AF122" i="20" s="1"/>
  <c r="Y123" i="20"/>
  <c r="Y122" i="20" s="1"/>
  <c r="Y258" i="20"/>
  <c r="Y257" i="20" s="1"/>
  <c r="Y256" i="20" s="1"/>
  <c r="Y299" i="20"/>
  <c r="Z33" i="20"/>
  <c r="Z32" i="20" s="1"/>
  <c r="AA98" i="20"/>
  <c r="AA231" i="20"/>
  <c r="AA230" i="20" s="1"/>
  <c r="AB299" i="20"/>
  <c r="AG62" i="20"/>
  <c r="Y92" i="20"/>
  <c r="Y75" i="20" s="1"/>
  <c r="Y307" i="20"/>
  <c r="Y306" i="20" s="1"/>
  <c r="Y305" i="20" s="1"/>
  <c r="AA307" i="20"/>
  <c r="AA306" i="20" s="1"/>
  <c r="AA305" i="20" s="1"/>
  <c r="AB214" i="20"/>
  <c r="AB203" i="20" s="1"/>
  <c r="Y10" i="20"/>
  <c r="Y9" i="20" s="1"/>
  <c r="Y8" i="20" s="1"/>
  <c r="Y159" i="20"/>
  <c r="Z52" i="20"/>
  <c r="Z113" i="20"/>
  <c r="Z110" i="20" s="1"/>
  <c r="Z109" i="20" s="1"/>
  <c r="Z159" i="20"/>
  <c r="Z172" i="20"/>
  <c r="Z171" i="20" s="1"/>
  <c r="AG10" i="20"/>
  <c r="AG9" i="20" s="1"/>
  <c r="AG8" i="20" s="1"/>
  <c r="Y98" i="20"/>
  <c r="AA113" i="20"/>
  <c r="AA110" i="20" s="1"/>
  <c r="AA109" i="20" s="1"/>
  <c r="AA159" i="20"/>
  <c r="AA172" i="20"/>
  <c r="AA171" i="20" s="1"/>
  <c r="AF52" i="20"/>
  <c r="AG321" i="20"/>
  <c r="AG320" i="20" s="1"/>
  <c r="AG319" i="20" s="1"/>
  <c r="Y278" i="20"/>
  <c r="Y268" i="20" s="1"/>
  <c r="AG98" i="20"/>
  <c r="X165" i="20"/>
  <c r="Z92" i="20"/>
  <c r="Z75" i="20" s="1"/>
  <c r="AB98" i="20"/>
  <c r="AF223" i="20"/>
  <c r="Y165" i="20"/>
  <c r="X307" i="20"/>
  <c r="X306" i="20" s="1"/>
  <c r="X305" i="20" s="1"/>
  <c r="Y172" i="20"/>
  <c r="Y171" i="20" s="1"/>
  <c r="Z46" i="20"/>
  <c r="AA92" i="20"/>
  <c r="AA75" i="20" s="1"/>
  <c r="AB62" i="20"/>
  <c r="AF183" i="20"/>
  <c r="AF307" i="20"/>
  <c r="AF306" i="20" s="1"/>
  <c r="AF305" i="20" s="1"/>
  <c r="AF321" i="20"/>
  <c r="AF320" i="20" s="1"/>
  <c r="AF319" i="20" s="1"/>
  <c r="Y321" i="20"/>
  <c r="Y320" i="20" s="1"/>
  <c r="Y319" i="20" s="1"/>
  <c r="AA46" i="20"/>
  <c r="Z123" i="20"/>
  <c r="Z122" i="20" s="1"/>
  <c r="Z214" i="20"/>
  <c r="Z203" i="20" s="1"/>
  <c r="Z278" i="20"/>
  <c r="Z268" i="20" s="1"/>
  <c r="AB10" i="20"/>
  <c r="AB9" i="20" s="1"/>
  <c r="AB8" i="20" s="1"/>
  <c r="AB57" i="20"/>
  <c r="AC15" i="20"/>
  <c r="AF75" i="20"/>
  <c r="AB183" i="20"/>
  <c r="X62" i="20"/>
  <c r="X321" i="20"/>
  <c r="X320" i="20" s="1"/>
  <c r="X319" i="20" s="1"/>
  <c r="X278" i="20"/>
  <c r="X268" i="20" s="1"/>
  <c r="X258" i="20"/>
  <c r="X257" i="20" s="1"/>
  <c r="X256" i="20" s="1"/>
  <c r="X231" i="20"/>
  <c r="X230" i="20" s="1"/>
  <c r="X214" i="20"/>
  <c r="X203" i="20" s="1"/>
  <c r="X172" i="20"/>
  <c r="X171" i="20" s="1"/>
  <c r="X159" i="20"/>
  <c r="X123" i="20"/>
  <c r="X122" i="20" s="1"/>
  <c r="X33" i="20"/>
  <c r="X32" i="20" s="1"/>
  <c r="X46" i="20"/>
  <c r="X10" i="20"/>
  <c r="X9" i="20" s="1"/>
  <c r="X8" i="20" s="1"/>
  <c r="X70" i="20"/>
  <c r="X57" i="20"/>
  <c r="X52" i="20"/>
  <c r="X183" i="20"/>
  <c r="X98" i="20"/>
  <c r="Y202" i="20" l="1"/>
  <c r="AE202" i="20"/>
  <c r="AB202" i="20"/>
  <c r="AD116" i="20"/>
  <c r="X202" i="20"/>
  <c r="AG202" i="20"/>
  <c r="AA202" i="20"/>
  <c r="AH202" i="20"/>
  <c r="AB116" i="20"/>
  <c r="AG45" i="20"/>
  <c r="AG27" i="20" s="1"/>
  <c r="X116" i="20"/>
  <c r="X97" i="20" s="1"/>
  <c r="Z45" i="20"/>
  <c r="Z27" i="20" s="1"/>
  <c r="AD45" i="20"/>
  <c r="AD27" i="20" s="1"/>
  <c r="AC202" i="20"/>
  <c r="AI45" i="20"/>
  <c r="AI27" i="20" s="1"/>
  <c r="AC229" i="20"/>
  <c r="AH116" i="20"/>
  <c r="AH97" i="20" s="1"/>
  <c r="AC116" i="20"/>
  <c r="AC97" i="20" s="1"/>
  <c r="Y45" i="20"/>
  <c r="Y27" i="20" s="1"/>
  <c r="AH229" i="20"/>
  <c r="Z202" i="20"/>
  <c r="AF116" i="20"/>
  <c r="AF97" i="20" s="1"/>
  <c r="AG229" i="20"/>
  <c r="AG201" i="20" s="1"/>
  <c r="AG200" i="20" s="1"/>
  <c r="AG5" i="20" s="1"/>
  <c r="AD97" i="20"/>
  <c r="AD202" i="20"/>
  <c r="AI202" i="20"/>
  <c r="AA45" i="20"/>
  <c r="AA27" i="20" s="1"/>
  <c r="AI229" i="20"/>
  <c r="AD229" i="20"/>
  <c r="Z116" i="20"/>
  <c r="Z97" i="20" s="1"/>
  <c r="AI116" i="20"/>
  <c r="AI97" i="20" s="1"/>
  <c r="X229" i="20"/>
  <c r="X201" i="20" s="1"/>
  <c r="X200" i="20" s="1"/>
  <c r="X5" i="20" s="1"/>
  <c r="AF229" i="20"/>
  <c r="AE116" i="20"/>
  <c r="AE97" i="20" s="1"/>
  <c r="AC45" i="20"/>
  <c r="AC27" i="20" s="1"/>
  <c r="AE229" i="20"/>
  <c r="AE45" i="20"/>
  <c r="AE27" i="20" s="1"/>
  <c r="AH45" i="20"/>
  <c r="AH27" i="20" s="1"/>
  <c r="AG116" i="20"/>
  <c r="AG97" i="20" s="1"/>
  <c r="AB45" i="20"/>
  <c r="AB27" i="20" s="1"/>
  <c r="AB229" i="20"/>
  <c r="AA116" i="20"/>
  <c r="AA97" i="20" s="1"/>
  <c r="AF45" i="20"/>
  <c r="AF27" i="20" s="1"/>
  <c r="Y116" i="20"/>
  <c r="Y97" i="20" s="1"/>
  <c r="Z229" i="20"/>
  <c r="Y229" i="20"/>
  <c r="Y201" i="20" s="1"/>
  <c r="AF202" i="20"/>
  <c r="AB97" i="20"/>
  <c r="AA229" i="20"/>
  <c r="AC10" i="20"/>
  <c r="X45" i="20"/>
  <c r="X27" i="20" s="1"/>
  <c r="AA201" i="20" l="1"/>
  <c r="AA200" i="20" s="1"/>
  <c r="AA5" i="20" s="1"/>
  <c r="AB201" i="20"/>
  <c r="AB200" i="20" s="1"/>
  <c r="AB5" i="20" s="1"/>
  <c r="AH201" i="20"/>
  <c r="AH200" i="20" s="1"/>
  <c r="AH5" i="20" s="1"/>
  <c r="AE201" i="20"/>
  <c r="AE200" i="20" s="1"/>
  <c r="AE5" i="20" s="1"/>
  <c r="AF201" i="20"/>
  <c r="AF200" i="20" s="1"/>
  <c r="AF5" i="20" s="1"/>
  <c r="Z201" i="20"/>
  <c r="Z200" i="20" s="1"/>
  <c r="Z5" i="20" s="1"/>
  <c r="AD26" i="20"/>
  <c r="AD7" i="20" s="1"/>
  <c r="AI26" i="20"/>
  <c r="AI7" i="20" s="1"/>
  <c r="AI201" i="20"/>
  <c r="AI200" i="20" s="1"/>
  <c r="AI5" i="20" s="1"/>
  <c r="AE26" i="20"/>
  <c r="AE7" i="20" s="1"/>
  <c r="AG26" i="20"/>
  <c r="AG7" i="20" s="1"/>
  <c r="AC201" i="20"/>
  <c r="AC200" i="20" s="1"/>
  <c r="AC5" i="20" s="1"/>
  <c r="AF26" i="20"/>
  <c r="AF7" i="20" s="1"/>
  <c r="AD201" i="20"/>
  <c r="AD200" i="20" s="1"/>
  <c r="AD5" i="20" s="1"/>
  <c r="Z26" i="20"/>
  <c r="Z7" i="20" s="1"/>
  <c r="AC26" i="20"/>
  <c r="Y26" i="20"/>
  <c r="Y7" i="20" s="1"/>
  <c r="AA26" i="20"/>
  <c r="AA7" i="20" s="1"/>
  <c r="AH26" i="20"/>
  <c r="AH7" i="20" s="1"/>
  <c r="AB26" i="20"/>
  <c r="AB7" i="20" s="1"/>
  <c r="Y200" i="20"/>
  <c r="AC9" i="20"/>
  <c r="X26" i="20"/>
  <c r="X7" i="20" s="1"/>
  <c r="Y5" i="20" l="1"/>
  <c r="AC8" i="20"/>
  <c r="AC7" i="20" l="1"/>
  <c r="S303" i="20" l="1"/>
  <c r="AJ303" i="20" s="1"/>
  <c r="R363" i="20"/>
  <c r="R362" i="20" s="1"/>
  <c r="T362" i="20"/>
  <c r="S323" i="20"/>
  <c r="S322" i="20" s="1"/>
  <c r="T322" i="20"/>
  <c r="T317" i="20"/>
  <c r="S317" i="20"/>
  <c r="AJ317" i="20" s="1"/>
  <c r="R317" i="20"/>
  <c r="T314" i="20"/>
  <c r="S314" i="20"/>
  <c r="AJ314" i="20" s="1"/>
  <c r="R314" i="20"/>
  <c r="S312" i="20"/>
  <c r="R312" i="20"/>
  <c r="S310" i="20"/>
  <c r="R310" i="20"/>
  <c r="T309" i="20"/>
  <c r="S308" i="20"/>
  <c r="R308" i="20"/>
  <c r="T307" i="20"/>
  <c r="T306" i="20" s="1"/>
  <c r="R303" i="20"/>
  <c r="S300" i="20"/>
  <c r="R300" i="20"/>
  <c r="T299" i="20"/>
  <c r="R298" i="20"/>
  <c r="R297" i="20" s="1"/>
  <c r="R296" i="20" s="1"/>
  <c r="R295" i="20" s="1"/>
  <c r="T297" i="20"/>
  <c r="T296" i="20" s="1"/>
  <c r="T295" i="20" s="1"/>
  <c r="S297" i="20"/>
  <c r="S296" i="20" s="1"/>
  <c r="S295" i="20" s="1"/>
  <c r="T292" i="20"/>
  <c r="T291" i="20" s="1"/>
  <c r="T290" i="20" s="1"/>
  <c r="S292" i="20"/>
  <c r="S291" i="20" s="1"/>
  <c r="S290" i="20" s="1"/>
  <c r="R292" i="20"/>
  <c r="R291" i="20" s="1"/>
  <c r="R290" i="20" s="1"/>
  <c r="R288" i="20"/>
  <c r="R287" i="20"/>
  <c r="R286" i="20"/>
  <c r="V286" i="20" s="1"/>
  <c r="R284" i="20"/>
  <c r="T282" i="20"/>
  <c r="S282" i="20"/>
  <c r="R281" i="20"/>
  <c r="V281" i="20" s="1"/>
  <c r="T279" i="20"/>
  <c r="S279" i="20"/>
  <c r="R275" i="20"/>
  <c r="R274" i="20"/>
  <c r="R273" i="20"/>
  <c r="T271" i="20"/>
  <c r="T270" i="20" s="1"/>
  <c r="T269" i="20" s="1"/>
  <c r="S271" i="20"/>
  <c r="S270" i="20" s="1"/>
  <c r="S269" i="20" s="1"/>
  <c r="T266" i="20"/>
  <c r="T265" i="20" s="1"/>
  <c r="T264" i="20" s="1"/>
  <c r="S266" i="20"/>
  <c r="S265" i="20" s="1"/>
  <c r="S264" i="20" s="1"/>
  <c r="R266" i="20"/>
  <c r="R265" i="20" s="1"/>
  <c r="R264" i="20" s="1"/>
  <c r="T262" i="20"/>
  <c r="T261" i="20" s="1"/>
  <c r="S262" i="20"/>
  <c r="S261" i="20" s="1"/>
  <c r="R262" i="20"/>
  <c r="R261" i="20" s="1"/>
  <c r="T259" i="20"/>
  <c r="S259" i="20"/>
  <c r="R259" i="20"/>
  <c r="T254" i="20"/>
  <c r="T253" i="20" s="1"/>
  <c r="T252" i="20" s="1"/>
  <c r="S254" i="20"/>
  <c r="S253" i="20" s="1"/>
  <c r="S252" i="20" s="1"/>
  <c r="R254" i="20"/>
  <c r="R253" i="20" s="1"/>
  <c r="R252" i="20" s="1"/>
  <c r="R249" i="20"/>
  <c r="R246" i="20" s="1"/>
  <c r="T246" i="20"/>
  <c r="S246" i="20"/>
  <c r="T240" i="20"/>
  <c r="S240" i="20"/>
  <c r="R240" i="20"/>
  <c r="V237" i="20"/>
  <c r="V235" i="20"/>
  <c r="S233" i="20"/>
  <c r="S232" i="20" s="1"/>
  <c r="R232" i="20"/>
  <c r="T227" i="20"/>
  <c r="S227" i="20"/>
  <c r="R227" i="20"/>
  <c r="T224" i="20"/>
  <c r="S224" i="20"/>
  <c r="R224" i="20"/>
  <c r="T221" i="20"/>
  <c r="T220" i="20" s="1"/>
  <c r="S221" i="20"/>
  <c r="S220" i="20" s="1"/>
  <c r="R221" i="20"/>
  <c r="R220" i="20" s="1"/>
  <c r="T218" i="20"/>
  <c r="S218" i="20"/>
  <c r="R218" i="20"/>
  <c r="T215" i="20"/>
  <c r="S215" i="20"/>
  <c r="R215" i="20"/>
  <c r="T211" i="20"/>
  <c r="T210" i="20" s="1"/>
  <c r="S211" i="20"/>
  <c r="S210" i="20" s="1"/>
  <c r="R211" i="20"/>
  <c r="R210" i="20" s="1"/>
  <c r="T208" i="20"/>
  <c r="T207" i="20" s="1"/>
  <c r="S208" i="20"/>
  <c r="S207" i="20" s="1"/>
  <c r="R208" i="20"/>
  <c r="R207" i="20" s="1"/>
  <c r="T205" i="20"/>
  <c r="T204" i="20" s="1"/>
  <c r="S205" i="20"/>
  <c r="S204" i="20" s="1"/>
  <c r="R205" i="20"/>
  <c r="R204" i="20" s="1"/>
  <c r="T198" i="20"/>
  <c r="S198" i="20"/>
  <c r="R198" i="20"/>
  <c r="T196" i="20"/>
  <c r="T195" i="20" s="1"/>
  <c r="S196" i="20"/>
  <c r="S195" i="20" s="1"/>
  <c r="R196" i="20"/>
  <c r="R195" i="20" s="1"/>
  <c r="T192" i="20"/>
  <c r="T191" i="20" s="1"/>
  <c r="S192" i="20"/>
  <c r="R192" i="20"/>
  <c r="R191" i="20" s="1"/>
  <c r="T189" i="20"/>
  <c r="T188" i="20" s="1"/>
  <c r="S189" i="20"/>
  <c r="S188" i="20" s="1"/>
  <c r="R189" i="20"/>
  <c r="R188" i="20" s="1"/>
  <c r="T185" i="20"/>
  <c r="T184" i="20" s="1"/>
  <c r="S185" i="20"/>
  <c r="S184" i="20" s="1"/>
  <c r="R185" i="20"/>
  <c r="R184" i="20" s="1"/>
  <c r="T178" i="20"/>
  <c r="S178" i="20"/>
  <c r="R178" i="20"/>
  <c r="T175" i="20"/>
  <c r="S175" i="20"/>
  <c r="R175" i="20"/>
  <c r="T173" i="20"/>
  <c r="S173" i="20"/>
  <c r="R173" i="20"/>
  <c r="T169" i="20"/>
  <c r="T168" i="20" s="1"/>
  <c r="S169" i="20"/>
  <c r="S168" i="20" s="1"/>
  <c r="R169" i="20"/>
  <c r="R168" i="20" s="1"/>
  <c r="T166" i="20"/>
  <c r="S166" i="20"/>
  <c r="R166" i="20"/>
  <c r="T163" i="20"/>
  <c r="S163" i="20"/>
  <c r="R163" i="20"/>
  <c r="T160" i="20"/>
  <c r="S160" i="20"/>
  <c r="R160" i="20"/>
  <c r="T153" i="20"/>
  <c r="S153" i="20"/>
  <c r="R153" i="20"/>
  <c r="T151" i="20"/>
  <c r="S151" i="20"/>
  <c r="R151"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T223" i="20" l="1"/>
  <c r="S299" i="20"/>
  <c r="AJ299" i="20" s="1"/>
  <c r="AJ300" i="20"/>
  <c r="R159" i="20"/>
  <c r="R323" i="20"/>
  <c r="R322" i="20" s="1"/>
  <c r="R321" i="20" s="1"/>
  <c r="R320" i="20" s="1"/>
  <c r="R319" i="20" s="1"/>
  <c r="R124" i="20"/>
  <c r="R123" i="20" s="1"/>
  <c r="R122" i="20" s="1"/>
  <c r="R46" i="20"/>
  <c r="T57" i="20"/>
  <c r="T46" i="20"/>
  <c r="R258" i="20"/>
  <c r="R257" i="20" s="1"/>
  <c r="R256" i="20" s="1"/>
  <c r="R214" i="20"/>
  <c r="R203" i="20" s="1"/>
  <c r="S118" i="20"/>
  <c r="S117" i="20" s="1"/>
  <c r="T33" i="20"/>
  <c r="T32" i="20" s="1"/>
  <c r="S62" i="20"/>
  <c r="R271" i="20"/>
  <c r="R270" i="20" s="1"/>
  <c r="R269" i="20" s="1"/>
  <c r="R33" i="20"/>
  <c r="R32" i="20" s="1"/>
  <c r="T92" i="20"/>
  <c r="S278" i="20"/>
  <c r="S268" i="20" s="1"/>
  <c r="R307" i="20"/>
  <c r="R306" i="20" s="1"/>
  <c r="R305" i="20" s="1"/>
  <c r="S307" i="20"/>
  <c r="S306" i="20" s="1"/>
  <c r="T321" i="20"/>
  <c r="T320" i="20" s="1"/>
  <c r="T319" i="20" s="1"/>
  <c r="R223" i="20"/>
  <c r="T70" i="20"/>
  <c r="T305" i="20"/>
  <c r="T62" i="20"/>
  <c r="R57" i="20"/>
  <c r="R231" i="20"/>
  <c r="R230" i="20" s="1"/>
  <c r="R282" i="20"/>
  <c r="R113" i="20"/>
  <c r="R110" i="20" s="1"/>
  <c r="R109" i="20" s="1"/>
  <c r="S113" i="20"/>
  <c r="S92" i="20"/>
  <c r="T113" i="20"/>
  <c r="T110" i="20" s="1"/>
  <c r="T109" i="20" s="1"/>
  <c r="S191" i="20"/>
  <c r="S231" i="20"/>
  <c r="S230" i="20" s="1"/>
  <c r="T52" i="20"/>
  <c r="T124" i="20"/>
  <c r="T123" i="20" s="1"/>
  <c r="T122" i="20" s="1"/>
  <c r="R10" i="20"/>
  <c r="R9" i="20" s="1"/>
  <c r="R8" i="20" s="1"/>
  <c r="R183" i="20"/>
  <c r="R98" i="20"/>
  <c r="T118" i="20"/>
  <c r="T117" i="20" s="1"/>
  <c r="R172" i="20"/>
  <c r="R171" i="20" s="1"/>
  <c r="T165" i="20"/>
  <c r="T172" i="20"/>
  <c r="T171" i="20" s="1"/>
  <c r="S258" i="20"/>
  <c r="S257" i="20" s="1"/>
  <c r="S256" i="20" s="1"/>
  <c r="S321" i="20"/>
  <c r="S320" i="20" s="1"/>
  <c r="S214" i="20"/>
  <c r="S203" i="20" s="1"/>
  <c r="S223" i="20"/>
  <c r="S15" i="20"/>
  <c r="R62" i="20"/>
  <c r="S159" i="20"/>
  <c r="R165" i="20"/>
  <c r="T183" i="20"/>
  <c r="R299" i="20"/>
  <c r="S70" i="20"/>
  <c r="S124" i="20"/>
  <c r="T159" i="20"/>
  <c r="S52" i="20"/>
  <c r="S107" i="20"/>
  <c r="S46" i="20"/>
  <c r="R52" i="20"/>
  <c r="R70" i="20"/>
  <c r="S78" i="20"/>
  <c r="T214" i="20"/>
  <c r="T203" i="20" s="1"/>
  <c r="T278" i="20"/>
  <c r="T268" i="20" s="1"/>
  <c r="S28" i="20"/>
  <c r="T10" i="20"/>
  <c r="T9" i="20" s="1"/>
  <c r="T8" i="20" s="1"/>
  <c r="S22" i="20"/>
  <c r="T258" i="20"/>
  <c r="T257" i="20" s="1"/>
  <c r="T256" i="20" s="1"/>
  <c r="R92" i="20"/>
  <c r="T98" i="20"/>
  <c r="S165" i="20"/>
  <c r="T233" i="20"/>
  <c r="T232" i="20" s="1"/>
  <c r="T231" i="20" s="1"/>
  <c r="T230" i="20" s="1"/>
  <c r="V284" i="20"/>
  <c r="S33" i="20"/>
  <c r="S57" i="20"/>
  <c r="R279" i="20"/>
  <c r="T86" i="20"/>
  <c r="T85" i="20" s="1"/>
  <c r="T75" i="20" s="1"/>
  <c r="S172" i="20"/>
  <c r="T253" i="17"/>
  <c r="U253" i="17" s="1"/>
  <c r="T202" i="20" l="1"/>
  <c r="S319" i="20"/>
  <c r="AJ319" i="20" s="1"/>
  <c r="S305" i="20"/>
  <c r="AJ305" i="20" s="1"/>
  <c r="AJ306" i="20"/>
  <c r="R278" i="20"/>
  <c r="R268" i="20" s="1"/>
  <c r="R229" i="20" s="1"/>
  <c r="R116" i="20"/>
  <c r="R97" i="20" s="1"/>
  <c r="T45" i="20"/>
  <c r="T27" i="20" s="1"/>
  <c r="S45" i="20"/>
  <c r="R202" i="20"/>
  <c r="S75" i="20"/>
  <c r="S110" i="20"/>
  <c r="S109" i="20" s="1"/>
  <c r="T116" i="20"/>
  <c r="T97" i="20" s="1"/>
  <c r="S202" i="20"/>
  <c r="AJ202" i="20" s="1"/>
  <c r="S229" i="20"/>
  <c r="S183" i="20"/>
  <c r="S123" i="20"/>
  <c r="S10" i="20"/>
  <c r="AJ10" i="20" s="1"/>
  <c r="R45" i="20"/>
  <c r="S106" i="20"/>
  <c r="T229" i="20"/>
  <c r="S21" i="20"/>
  <c r="S171" i="20"/>
  <c r="R75" i="20"/>
  <c r="S32" i="20"/>
  <c r="U87" i="17"/>
  <c r="U150" i="17"/>
  <c r="U143" i="17"/>
  <c r="T201" i="20" l="1"/>
  <c r="T200" i="20" s="1"/>
  <c r="R201" i="20"/>
  <c r="R200" i="20" s="1"/>
  <c r="S122" i="20"/>
  <c r="S116" i="20" s="1"/>
  <c r="S201" i="20"/>
  <c r="R27" i="20"/>
  <c r="R26" i="20" s="1"/>
  <c r="R7" i="20" s="1"/>
  <c r="T26" i="20"/>
  <c r="T7" i="20" s="1"/>
  <c r="S98" i="20"/>
  <c r="S27" i="20"/>
  <c r="S20" i="20"/>
  <c r="T183" i="17"/>
  <c r="N8" i="18"/>
  <c r="M8" i="18"/>
  <c r="N7" i="18"/>
  <c r="M7" i="18"/>
  <c r="L3" i="18"/>
  <c r="L4" i="18"/>
  <c r="L5" i="18"/>
  <c r="L7" i="18"/>
  <c r="L8" i="18"/>
  <c r="L9" i="18"/>
  <c r="L10" i="18"/>
  <c r="L11" i="18"/>
  <c r="L6" i="18"/>
  <c r="S97" i="20" l="1"/>
  <c r="S26" i="20" s="1"/>
  <c r="S200" i="20"/>
  <c r="AJ201" i="20"/>
  <c r="S9" i="20"/>
  <c r="AJ9" i="20" s="1"/>
  <c r="R103" i="17"/>
  <c r="R112" i="17"/>
  <c r="R114" i="17"/>
  <c r="R125" i="17"/>
  <c r="R164" i="17"/>
  <c r="R186" i="17"/>
  <c r="R185" i="17" s="1"/>
  <c r="R196" i="17"/>
  <c r="R192" i="17"/>
  <c r="R190" i="17"/>
  <c r="AJ200"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8" i="17" s="1"/>
  <c r="Z155" i="17"/>
  <c r="T154" i="17"/>
  <c r="T137" i="17"/>
  <c r="T135" i="17"/>
  <c r="Z135" i="17" s="1"/>
  <c r="T134" i="17"/>
  <c r="T121" i="17"/>
  <c r="Z121" i="17" s="1"/>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34" i="17" l="1"/>
  <c r="Z119" i="17"/>
  <c r="Z120" i="17"/>
  <c r="U278" i="17"/>
  <c r="U277" i="17" s="1"/>
  <c r="Z154" i="17"/>
  <c r="Z156" i="17"/>
  <c r="T185" i="17"/>
  <c r="T182" i="17" s="1"/>
  <c r="U343" i="17"/>
  <c r="U342" i="17" s="1"/>
  <c r="U341" i="17" s="1"/>
  <c r="T300" i="17"/>
  <c r="T288" i="17" s="1"/>
  <c r="Z137" i="17"/>
  <c r="Z136" i="17"/>
  <c r="U27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93" i="14" s="1"/>
  <c r="R292" i="14" s="1"/>
  <c r="R291" i="14" s="1"/>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46" i="14" l="1"/>
  <c r="R216" i="14"/>
  <c r="R164" i="14"/>
  <c r="R163" i="14" s="1"/>
  <c r="R10" i="14"/>
  <c r="R9" i="14" s="1"/>
  <c r="R8" i="14" s="1"/>
  <c r="R83" i="14"/>
  <c r="R207" i="14"/>
  <c r="R196" i="14" s="1"/>
  <c r="R195" i="14" s="1"/>
  <c r="R89" i="14"/>
  <c r="R286" i="14"/>
  <c r="R309" i="14"/>
  <c r="R308" i="14" s="1"/>
  <c r="T308" i="14" s="1"/>
  <c r="R268" i="14"/>
  <c r="R264" i="14" s="1"/>
  <c r="R255" i="14" s="1"/>
  <c r="R221" i="14" s="1"/>
  <c r="R224" i="14"/>
  <c r="R223" i="14" s="1"/>
  <c r="R222" i="14" s="1"/>
  <c r="R325" i="14"/>
  <c r="R324" i="14" s="1"/>
  <c r="T324" i="14" s="1"/>
  <c r="R114" i="14"/>
  <c r="R113" i="14" s="1"/>
  <c r="R112" i="14" s="1"/>
  <c r="R31" i="14"/>
  <c r="R30" i="14" s="1"/>
  <c r="R151" i="14"/>
  <c r="R54" i="14"/>
  <c r="R69" i="14"/>
  <c r="R59" i="14"/>
  <c r="R176" i="14"/>
  <c r="R194" i="14" l="1"/>
  <c r="R193" i="14" s="1"/>
  <c r="T193" i="14" s="1"/>
  <c r="R106" i="14"/>
  <c r="R88" i="14" s="1"/>
  <c r="R42" i="14"/>
  <c r="R25" i="14" s="1"/>
  <c r="R24" i="14" s="1"/>
  <c r="R7" i="14" s="1"/>
  <c r="T7"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S342" i="6" l="1"/>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Angela Maria Jimenez Monroy</author>
    <author>Miller Orlando Moreno Suarez</author>
    <author>Ángela Gisell Pérez Barón</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charset val="1"/>
          </rPr>
          <t>Juan Diego Niño Barco:</t>
        </r>
        <r>
          <rPr>
            <sz val="9"/>
            <color indexed="81"/>
            <rFont val="Tahoma"/>
            <charset val="1"/>
          </rPr>
          <t xml:space="preserve">
Se reciben $30000000 del rubro A-02-02-02-006-009 Item 01 SUMINISTRO GAS NATURAL Y SUMINISTRO ELECTRICIDAD MONOFÁSICA según oficio I-2025-00433 ID 141221</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83" authorId="1" shapeId="0">
      <text>
        <r>
          <rPr>
            <b/>
            <sz val="9"/>
            <color indexed="81"/>
            <rFont val="Tahoma"/>
            <charset val="1"/>
          </rPr>
          <t>Juan Diego Niño Barco:</t>
        </r>
        <r>
          <rPr>
            <sz val="9"/>
            <color indexed="81"/>
            <rFont val="Tahoma"/>
            <charset val="1"/>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S108" authorId="1" shapeId="0">
      <text>
        <r>
          <rPr>
            <b/>
            <sz val="9"/>
            <color indexed="81"/>
            <rFont val="Tahoma"/>
            <charset val="1"/>
          </rPr>
          <t>Juan Diego Niño Barco:</t>
        </r>
        <r>
          <rPr>
            <sz val="9"/>
            <color indexed="81"/>
            <rFont val="Tahoma"/>
            <charset val="1"/>
          </rPr>
          <t xml:space="preserve">
Se hace traslado de $30.000.000 para el rubro A-02-01-01-004-004 Item 02 ADQUISICIÓN DE HERRAMIENTA ELECTRICA Y MQUINARIA PARA EL INSTITUTO DE CASAS FISCALES DEL EJERCITO, según oficio I-2025-00433 ID 141221</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3" shapeId="0">
      <text>
        <r>
          <rPr>
            <b/>
            <sz val="9"/>
            <color indexed="81"/>
            <rFont val="Tahoma"/>
            <charset val="1"/>
          </rPr>
          <t>Angela Maria Jimenez Monroy:</t>
        </r>
        <r>
          <rPr>
            <sz val="9"/>
            <color indexed="81"/>
            <rFont val="Tahoma"/>
            <charset val="1"/>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33" authorId="1" shapeId="0">
      <text>
        <r>
          <rPr>
            <b/>
            <sz val="9"/>
            <color indexed="81"/>
            <rFont val="Tahoma"/>
            <charset val="1"/>
          </rPr>
          <t>Juan Diego Niño Barco:</t>
        </r>
        <r>
          <rPr>
            <sz val="9"/>
            <color indexed="81"/>
            <rFont val="Tahoma"/>
            <charset val="1"/>
          </rPr>
          <t xml:space="preserve">
Se trasladan $10.000.000 para el rubro A-02-02-01-004-005 ADQUISIÓN DE SERTIFICADOS DIGITALES Y CERTIFICADO DIGITAL SITIO WEB - WHILECARD PARA EL INSTITUTO DE CASAS FISCALES DEL EJERCITO según oficio I-2025-00462 ID 141271</t>
        </r>
      </text>
    </comment>
    <comment ref="R154" authorId="4"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7" authorId="2" shapeId="0">
      <text>
        <r>
          <rPr>
            <b/>
            <sz val="9"/>
            <color indexed="81"/>
            <rFont val="Tahoma"/>
            <family val="2"/>
          </rPr>
          <t xml:space="preserve">Acuerdo: 002 del 19/03/2024
Valor: $6.800.000
Se recibe de: 
Desagregación presupuestal resolución 0219 del 06/06/2024
</t>
        </r>
      </text>
    </comment>
    <comment ref="M158" authorId="5" shapeId="0">
      <text>
        <r>
          <rPr>
            <b/>
            <sz val="9"/>
            <color indexed="81"/>
            <rFont val="Tahoma"/>
            <charset val="1"/>
          </rPr>
          <t>Ángela Gisell Pérez Barón:</t>
        </r>
        <r>
          <rPr>
            <sz val="9"/>
            <color indexed="81"/>
            <rFont val="Tahoma"/>
            <charset val="1"/>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R177"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M255" authorId="5" shapeId="0">
      <text>
        <r>
          <rPr>
            <b/>
            <sz val="9"/>
            <color indexed="81"/>
            <rFont val="Tahoma"/>
            <charset val="1"/>
          </rPr>
          <t>Ángela Gisell Pérez Barón:</t>
        </r>
        <r>
          <rPr>
            <sz val="9"/>
            <color indexed="81"/>
            <rFont val="Tahoma"/>
            <charset val="1"/>
          </rPr>
          <t xml:space="preserve">
Se realiza cambio al nombre del elemento "SERVICIOS DE AUXILIAR DE ALMACEN" POR " PRESTACIÒN DE SERVICIOS DE UN AUXILIAR DE ALMACEN  PARA EL ISTITUTO DE CASAS FISCALES DEL EJÉRCITO"  según oficio I-2025-01245 ID 143312</t>
        </r>
      </text>
    </comment>
    <comment ref="R293"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298" authorId="4"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<sst xmlns="http://schemas.openxmlformats.org/spreadsheetml/2006/main" count="180151" uniqueCount="113832">
  <si>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</si>
  <si>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</si>
  <si>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</si>
  <si>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</si>
  <si>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</si>
  <si>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</si>
  <si>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</si>
  <si>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</si>
  <si>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</si>
  <si>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</si>
  <si>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</si>
  <si>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</si>
  <si>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</si>
  <si>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</si>
  <si>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</si>
  <si>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</si>
  <si>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</si>
  <si>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</si>
  <si>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</si>
  <si>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</si>
  <si>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</si>
  <si>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</si>
  <si>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</si>
  <si>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</si>
  <si>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</si>
  <si>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</si>
  <si>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</si>
  <si>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</si>
  <si>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</si>
  <si>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</si>
  <si>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</si>
  <si>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</si>
  <si>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</si>
  <si>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</si>
  <si>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</si>
  <si>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</si>
  <si>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</si>
  <si>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</si>
  <si>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</si>
  <si>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</si>
  <si>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</si>
  <si>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</si>
  <si>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</si>
  <si>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</si>
  <si>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</si>
  <si>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</si>
  <si>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</si>
  <si>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</si>
  <si>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</si>
  <si>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</si>
  <si>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</si>
  <si>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</si>
  <si>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</si>
  <si>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</si>
  <si>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</si>
  <si>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</si>
  <si>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</si>
  <si>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</si>
  <si>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</si>
  <si>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</si>
  <si>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</si>
  <si>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</si>
  <si>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</si>
  <si>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</si>
  <si>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</si>
  <si>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</si>
  <si>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</si>
  <si>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</si>
  <si>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</si>
  <si>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</si>
  <si>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</si>
  <si>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</si>
  <si>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</si>
  <si>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</si>
  <si>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</si>
  <si>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</si>
  <si>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</si>
  <si>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</si>
  <si>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</si>
  <si>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</si>
  <si>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</si>
  <si>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</si>
  <si>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</si>
  <si>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</si>
  <si>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</si>
  <si>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</si>
  <si>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</si>
  <si>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</si>
  <si>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</si>
  <si>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</si>
  <si>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</si>
  <si>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</si>
  <si>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</si>
  <si>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</si>
  <si>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</si>
  <si>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</si>
  <si>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</si>
  <si>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</si>
  <si>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</si>
  <si>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</si>
  <si>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</si>
  <si>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</si>
  <si>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</si>
  <si>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</si>
  <si>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</si>
  <si>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</si>
  <si>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</si>
  <si>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</si>
  <si>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</si>
  <si>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</si>
  <si>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</si>
  <si>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</si>
  <si>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</si>
  <si>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</si>
  <si>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</si>
  <si>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</si>
  <si>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</si>
  <si>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</si>
  <si>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</si>
  <si>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</si>
  <si>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</si>
  <si>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</si>
  <si>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</si>
  <si>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</si>
  <si>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</si>
  <si>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</si>
  <si>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</si>
  <si>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</si>
  <si>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</si>
  <si>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</si>
  <si>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</si>
  <si>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</si>
  <si>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</si>
  <si>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</si>
  <si>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</si>
  <si>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</si>
  <si>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</si>
  <si>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</si>
  <si>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</si>
  <si>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</si>
  <si>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</si>
  <si>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</si>
  <si>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</si>
  <si>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</si>
  <si>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</si>
  <si>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</si>
  <si>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</si>
  <si>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</si>
  <si>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</si>
  <si>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</si>
  <si>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</si>
  <si>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</si>
  <si>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</si>
  <si>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</si>
  <si>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</si>
  <si>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</si>
  <si>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</si>
  <si>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</si>
  <si>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</si>
  <si>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</si>
  <si>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</si>
  <si>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</si>
  <si>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</si>
  <si>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</si>
  <si>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</si>
  <si>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</si>
  <si>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</si>
  <si>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</si>
  <si>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</si>
  <si>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</si>
  <si>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</si>
  <si>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</si>
  <si>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</si>
  <si>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</si>
  <si>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</si>
  <si>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</si>
  <si>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</si>
  <si>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</si>
  <si>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</si>
  <si>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</si>
  <si>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</si>
  <si>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</si>
  <si>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</si>
  <si>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</si>
  <si>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</si>
  <si>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</si>
  <si>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</si>
  <si>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</si>
  <si>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</si>
  <si>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</si>
  <si>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</si>
  <si>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</si>
  <si>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</si>
  <si>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</si>
  <si>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</si>
  <si>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</si>
  <si>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</si>
  <si>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</si>
  <si>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</si>
  <si>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</si>
  <si>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</si>
  <si>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</si>
  <si>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</si>
  <si>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</si>
  <si>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</si>
  <si>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</si>
  <si>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</si>
  <si>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</si>
  <si>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</si>
  <si>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</si>
  <si>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</si>
  <si>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</si>
  <si>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</si>
  <si>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</si>
  <si>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</si>
  <si>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</si>
  <si>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</si>
  <si>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</si>
  <si>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</si>
  <si>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</si>
  <si>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</si>
  <si>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</si>
  <si>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</si>
  <si>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</si>
  <si>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</si>
  <si>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</si>
  <si>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</si>
  <si>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</si>
  <si>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</si>
  <si>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</si>
  <si>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</si>
  <si>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</si>
  <si>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</si>
  <si>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</si>
  <si>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</si>
  <si>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</si>
  <si>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</si>
  <si>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</si>
  <si>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</si>
  <si>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</si>
  <si>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</si>
  <si>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</si>
  <si>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</si>
  <si>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</si>
  <si>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</si>
  <si>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</si>
  <si>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</si>
  <si>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</si>
  <si>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</si>
  <si>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</si>
  <si>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</si>
  <si>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</si>
  <si>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</si>
  <si>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</si>
  <si>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</si>
  <si>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</si>
  <si>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</si>
  <si>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</si>
  <si>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</si>
  <si>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</si>
  <si>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</si>
  <si>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</si>
  <si>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</si>
  <si>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</si>
  <si>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</si>
  <si>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</si>
  <si>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</si>
  <si>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</si>
  <si>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</si>
  <si>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</si>
  <si>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</si>
  <si>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</si>
  <si>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</si>
  <si>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</si>
  <si>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</si>
  <si>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</si>
  <si>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</si>
  <si>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</si>
  <si>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</si>
  <si>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</si>
  <si>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</si>
  <si>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</si>
  <si>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</si>
  <si>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</si>
  <si>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</si>
  <si>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</si>
  <si>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</si>
  <si>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</si>
  <si>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</si>
  <si>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</si>
  <si>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</si>
  <si>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</si>
  <si>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</si>
  <si>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</si>
  <si>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</si>
  <si>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</si>
  <si>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</si>
  <si>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</si>
  <si>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</si>
  <si>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</si>
  <si>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</si>
  <si>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</si>
  <si>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</si>
  <si>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</si>
  <si>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</si>
  <si>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</si>
  <si>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</si>
  <si>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</si>
  <si>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</si>
  <si>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</si>
  <si>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</si>
  <si>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</si>
  <si>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</si>
  <si>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</si>
  <si>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</si>
  <si>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</si>
  <si>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</si>
  <si>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</si>
  <si>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</si>
  <si>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</si>
  <si>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</si>
  <si>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</si>
  <si>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</si>
  <si>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</si>
  <si>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</si>
  <si>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</si>
  <si>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</si>
  <si>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</si>
  <si>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</si>
  <si>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</si>
  <si>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</si>
  <si>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</si>
  <si>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</si>
  <si>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</si>
  <si>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</si>
  <si>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</si>
  <si>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</si>
  <si>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</si>
  <si>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</si>
  <si>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</si>
  <si>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</si>
  <si>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</si>
  <si>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</si>
  <si>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</si>
  <si>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</si>
  <si>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</si>
  <si>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</si>
  <si>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</si>
  <si>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</si>
  <si>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</si>
  <si>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</si>
  <si>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</si>
  <si>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</si>
  <si>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</si>
  <si>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</si>
  <si>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</si>
  <si>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</si>
  <si>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</si>
  <si>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</si>
  <si>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</si>
  <si>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</si>
  <si>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</si>
  <si>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</si>
  <si>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</si>
  <si>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</si>
  <si>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</si>
  <si>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</si>
  <si>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</si>
  <si>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</si>
  <si>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</si>
  <si>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</si>
  <si>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</si>
  <si>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</si>
  <si>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</si>
  <si>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</si>
  <si>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</si>
  <si>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</si>
  <si>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</si>
  <si>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</si>
  <si>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</si>
  <si>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</si>
  <si>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</si>
  <si>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</si>
  <si>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</si>
  <si>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</si>
  <si>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</si>
  <si>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</si>
  <si>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</si>
  <si>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</si>
  <si>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</si>
  <si>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</si>
  <si>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</si>
  <si>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</si>
  <si>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</si>
  <si>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</si>
  <si>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</si>
  <si>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</si>
  <si>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</si>
  <si>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</si>
  <si>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</si>
  <si>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</si>
  <si>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</si>
  <si>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</si>
  <si>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</si>
  <si>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</si>
  <si>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</si>
  <si>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</si>
  <si>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</si>
  <si>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</si>
  <si>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</si>
  <si>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</si>
  <si>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</si>
  <si>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</si>
  <si>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</si>
  <si>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</si>
  <si>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</si>
  <si>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</si>
  <si>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</si>
  <si>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</si>
  <si>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</si>
  <si>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</si>
  <si>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</si>
  <si>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</si>
  <si>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</si>
  <si>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</si>
  <si>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</si>
  <si>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</si>
  <si>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</si>
  <si>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</si>
  <si>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</si>
  <si>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</si>
  <si>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</si>
  <si>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</si>
  <si>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</si>
  <si>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</si>
  <si>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</si>
  <si>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</si>
  <si>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</si>
  <si>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</si>
  <si>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</si>
  <si>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</si>
  <si>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</si>
  <si>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</si>
  <si>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</si>
  <si>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</si>
  <si>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</si>
  <si>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</si>
  <si>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</si>
  <si>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</si>
  <si>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</si>
  <si>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</si>
  <si>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</si>
  <si>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</si>
  <si>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</si>
  <si>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</si>
  <si>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</si>
  <si>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</si>
  <si>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</si>
  <si>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</si>
  <si>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</si>
  <si>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</si>
  <si>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</si>
  <si>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</si>
  <si>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</si>
  <si>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</si>
  <si>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</si>
  <si>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</si>
  <si>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</si>
  <si>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</si>
  <si>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</si>
  <si>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</si>
  <si>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</si>
  <si>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</si>
  <si>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</si>
  <si>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</si>
  <si>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</si>
  <si>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</si>
  <si>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</si>
  <si>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</si>
  <si>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</si>
  <si>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</si>
  <si>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</si>
  <si>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</si>
  <si>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</si>
  <si>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</si>
  <si>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</si>
  <si>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</si>
  <si>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</si>
  <si>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</si>
  <si>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</si>
  <si>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</si>
  <si>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</si>
  <si>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</si>
  <si>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</si>
  <si>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</si>
  <si>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</si>
  <si>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</si>
  <si>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</si>
  <si>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</si>
  <si>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</si>
  <si>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</si>
  <si>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</si>
  <si>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</si>
  <si>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</si>
  <si>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</si>
  <si>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</si>
  <si>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</si>
  <si>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</si>
  <si>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</si>
  <si>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</si>
  <si>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</si>
  <si>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</si>
  <si>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</si>
  <si>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</si>
  <si>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</si>
  <si>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</si>
  <si>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</si>
  <si>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</si>
  <si>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</si>
  <si>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</si>
  <si>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</si>
  <si>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</si>
  <si>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</si>
  <si>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</si>
  <si>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</si>
  <si>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</si>
  <si>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</si>
  <si>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</si>
  <si>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</si>
  <si>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</si>
  <si>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</si>
  <si>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</si>
  <si>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</si>
  <si>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</si>
  <si>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</si>
  <si>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</si>
  <si>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</si>
  <si>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</si>
  <si>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</si>
  <si>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</si>
  <si>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</si>
  <si>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</si>
  <si>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</si>
  <si>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</si>
  <si>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</si>
  <si>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</si>
  <si>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</si>
  <si>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</si>
  <si>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</si>
  <si>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</si>
  <si>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</si>
  <si>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</si>
  <si>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</si>
  <si>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</si>
  <si>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</si>
  <si>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</si>
  <si>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</si>
  <si>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</si>
  <si>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</si>
  <si>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</si>
  <si>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</si>
  <si>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</si>
  <si>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</si>
  <si>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</si>
  <si>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</si>
  <si>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</si>
  <si>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</si>
  <si>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</si>
  <si>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</si>
  <si>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</si>
  <si>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</si>
  <si>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</si>
  <si>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</si>
  <si>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</si>
  <si>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</si>
  <si>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</si>
  <si>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</si>
  <si>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</si>
  <si>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</si>
  <si>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</si>
  <si>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</si>
  <si>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</si>
  <si>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</si>
  <si>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</si>
  <si>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</si>
  <si>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</si>
  <si>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</si>
  <si>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</si>
  <si>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</si>
  <si>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</si>
  <si>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</si>
  <si>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</si>
  <si>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</si>
  <si>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</si>
  <si>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</si>
  <si>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</si>
  <si>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</si>
  <si>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</si>
  <si>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</si>
  <si>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</si>
  <si>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</si>
  <si>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</si>
  <si>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</si>
  <si>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</si>
  <si>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</si>
  <si>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</si>
  <si>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</si>
  <si>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</si>
  <si>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</si>
  <si>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</si>
  <si>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</si>
  <si>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</si>
  <si>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</si>
  <si>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</si>
  <si>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</si>
  <si>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</si>
  <si>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</si>
  <si>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</si>
  <si>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</si>
  <si>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</si>
  <si>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</si>
  <si>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</si>
  <si>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</si>
  <si>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</si>
  <si>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</si>
  <si>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</si>
  <si>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</si>
  <si>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</si>
  <si>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</si>
  <si>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</si>
  <si>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</si>
  <si>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</si>
  <si>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</si>
  <si>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</si>
  <si>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</si>
  <si>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</si>
  <si>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</si>
  <si>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</si>
  <si>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</si>
  <si>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</si>
  <si>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</si>
  <si>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</si>
  <si>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</si>
  <si>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</si>
  <si>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</si>
  <si>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</si>
  <si>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</si>
  <si>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</si>
  <si>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</si>
  <si>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</si>
  <si>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</si>
  <si>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</si>
  <si>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</si>
  <si>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</si>
  <si>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</si>
  <si>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</si>
  <si>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</si>
  <si>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</si>
  <si>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</si>
  <si>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</si>
  <si>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</si>
  <si>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</si>
  <si>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</si>
  <si>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</si>
  <si>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</si>
  <si>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</si>
  <si>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</si>
  <si>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</si>
  <si>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</si>
  <si>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</si>
  <si>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</si>
  <si>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</si>
  <si>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</si>
  <si>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</si>
  <si>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</si>
  <si>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</si>
  <si>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</si>
  <si>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</si>
  <si>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</si>
  <si>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</si>
  <si>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</si>
  <si>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</si>
  <si>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</si>
  <si>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</si>
  <si>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</si>
  <si>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</si>
  <si>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</si>
  <si>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</si>
  <si>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</si>
  <si>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</si>
  <si>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</si>
  <si>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</si>
  <si>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</si>
  <si>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</si>
  <si>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</si>
  <si>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</si>
  <si>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</si>
  <si>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</si>
  <si>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</si>
  <si>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</si>
  <si>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</si>
  <si>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</si>
  <si>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</si>
  <si>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</si>
  <si>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</si>
  <si>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</si>
  <si>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</si>
  <si>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</si>
  <si>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</si>
  <si>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</si>
  <si>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</si>
  <si>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</si>
  <si>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</si>
  <si>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</si>
  <si>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</si>
  <si>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</si>
  <si>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</si>
  <si>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</si>
  <si>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</si>
  <si>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</si>
  <si>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</si>
  <si>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</si>
  <si>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</si>
  <si>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</si>
  <si>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</si>
  <si>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</si>
  <si>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</si>
  <si>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</si>
  <si>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</si>
  <si>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</si>
  <si>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</si>
  <si>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</si>
  <si>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</si>
  <si>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</si>
  <si>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</si>
  <si>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</si>
  <si>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</si>
  <si>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</si>
  <si>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</si>
  <si>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</si>
  <si>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</si>
  <si>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</si>
  <si>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</si>
  <si>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</si>
  <si>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</si>
  <si>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</si>
  <si>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</si>
  <si>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</si>
  <si>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</si>
  <si>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</si>
  <si>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</si>
  <si>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</si>
  <si>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</si>
  <si>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</si>
  <si>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</si>
  <si>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</si>
  <si>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</si>
  <si>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</si>
  <si>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</si>
  <si>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</si>
  <si>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</si>
  <si>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</si>
  <si>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</si>
  <si>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</si>
  <si>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</si>
  <si>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</si>
  <si>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</si>
  <si>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</si>
  <si>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</si>
  <si>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</si>
  <si>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</si>
  <si>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</si>
  <si>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</si>
  <si>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</si>
  <si>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</si>
  <si>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</si>
  <si>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</si>
  <si>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</si>
  <si>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</si>
  <si>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</si>
  <si>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</si>
  <si>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</si>
  <si>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</si>
  <si>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</si>
  <si>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</si>
  <si>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</si>
  <si>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</si>
  <si>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</si>
  <si>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</si>
  <si>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</si>
  <si>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</si>
  <si>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</si>
  <si>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</si>
  <si>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</si>
  <si>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</si>
  <si>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</si>
  <si>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</si>
  <si>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</si>
  <si>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</si>
  <si>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</si>
  <si>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</si>
  <si>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</si>
  <si>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</si>
  <si>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</si>
  <si>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</si>
  <si>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</si>
  <si>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</si>
  <si>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</si>
  <si>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</si>
  <si>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</si>
  <si>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</si>
  <si>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</si>
  <si>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</si>
  <si>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</si>
  <si>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</si>
  <si>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</si>
  <si>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</si>
  <si>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</si>
  <si>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</si>
  <si>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</si>
  <si>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</si>
  <si>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</si>
  <si>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</si>
  <si>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</si>
  <si>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</si>
  <si>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</si>
  <si>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</si>
  <si>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</si>
  <si>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</si>
  <si>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</si>
  <si>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</si>
  <si>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</si>
  <si>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</si>
  <si>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</si>
  <si>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</si>
  <si>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</si>
  <si>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</si>
  <si>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</si>
  <si>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</si>
  <si>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</si>
  <si>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</si>
  <si>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</si>
  <si>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</si>
  <si>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</si>
  <si>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</si>
  <si>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</si>
  <si>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</si>
  <si>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</si>
  <si>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</si>
  <si>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</si>
  <si>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</si>
  <si>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</si>
  <si>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</si>
  <si>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</si>
  <si>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</si>
  <si>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</si>
  <si>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</si>
  <si>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</si>
  <si>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</si>
  <si>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</si>
  <si>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</si>
  <si>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</si>
  <si>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</si>
  <si>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</si>
  <si>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</si>
  <si>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</si>
  <si>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</si>
  <si>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</si>
  <si>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</si>
  <si>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</si>
  <si>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</si>
  <si>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</si>
  <si>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</si>
  <si>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</si>
  <si>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</si>
  <si>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</si>
  <si>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</si>
  <si>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</si>
  <si>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</si>
  <si>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</si>
  <si>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</si>
  <si>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</si>
  <si>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</si>
  <si>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</si>
  <si>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</si>
  <si>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</si>
  <si>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</si>
  <si>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</si>
  <si>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</si>
  <si>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</si>
  <si>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</si>
  <si>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</si>
  <si>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</si>
  <si>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</si>
  <si>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</si>
  <si>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</si>
  <si>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</si>
  <si>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</si>
  <si>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</si>
  <si>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</si>
  <si>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</si>
  <si>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</si>
  <si>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</si>
  <si>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</si>
  <si>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</si>
  <si>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</si>
  <si>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</si>
  <si>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</si>
  <si>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</si>
  <si>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</si>
  <si>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</si>
  <si>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</si>
  <si>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</si>
  <si>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</si>
  <si>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</si>
  <si>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</si>
  <si>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</si>
  <si>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</si>
  <si>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</si>
  <si>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</si>
  <si>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</si>
  <si>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</si>
  <si>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</si>
  <si>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</si>
  <si>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</si>
  <si>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</si>
  <si>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</si>
  <si>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</si>
  <si>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</si>
  <si>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</si>
  <si>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</si>
  <si>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</si>
  <si>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</si>
  <si>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</si>
  <si>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</si>
  <si>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</si>
  <si>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</si>
  <si>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</si>
  <si>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</si>
  <si>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</si>
  <si>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</si>
  <si>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</si>
  <si>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</si>
  <si>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</si>
  <si>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</si>
  <si>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</si>
  <si>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</si>
  <si>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</si>
  <si>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</si>
  <si>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</si>
  <si>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</si>
  <si>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</si>
  <si>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</si>
  <si>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</si>
  <si>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</si>
  <si>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</si>
  <si>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</si>
  <si>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</si>
  <si>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</si>
  <si>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</si>
  <si>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</si>
  <si>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</si>
  <si>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</si>
  <si>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</si>
  <si>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</si>
  <si>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</si>
  <si>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</si>
  <si>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</si>
  <si>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</si>
  <si>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</si>
  <si>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</si>
  <si>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</si>
  <si>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</si>
  <si>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</si>
  <si>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</si>
  <si>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</si>
  <si>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</si>
  <si>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</si>
  <si>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</si>
  <si>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</si>
  <si>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</si>
  <si>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</si>
  <si>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</si>
  <si>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</si>
  <si>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</si>
  <si>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</si>
  <si>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</si>
  <si>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</si>
  <si>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</si>
  <si>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</si>
  <si>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</si>
  <si>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</si>
  <si>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</si>
  <si>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</si>
  <si>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</si>
  <si>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</si>
  <si>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</si>
  <si>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</si>
  <si>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</si>
  <si>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</si>
  <si>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</si>
  <si>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</si>
  <si>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</si>
  <si>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</si>
  <si>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</si>
  <si>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</si>
  <si>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</si>
  <si>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</si>
  <si>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</si>
  <si>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</si>
  <si>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</si>
  <si>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</si>
  <si>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</si>
  <si>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</si>
  <si>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</si>
  <si>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</si>
  <si>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</si>
  <si>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</si>
  <si>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</si>
  <si>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</si>
  <si>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</si>
  <si>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</si>
  <si>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</si>
  <si>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</si>
  <si>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</si>
  <si>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</si>
  <si>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</si>
  <si>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</si>
  <si>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</si>
  <si>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</si>
  <si>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</si>
  <si>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</si>
  <si>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</si>
  <si>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</si>
  <si>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</si>
  <si>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</si>
  <si>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</si>
  <si>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</si>
  <si>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</si>
  <si>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</si>
  <si>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</si>
  <si>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</si>
  <si>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</si>
  <si>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</si>
  <si>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</si>
  <si>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</si>
  <si>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</si>
  <si>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</si>
  <si>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</si>
  <si>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</si>
  <si>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</si>
  <si>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</si>
  <si>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</si>
  <si>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</si>
  <si>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</si>
  <si>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</si>
  <si>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</si>
  <si>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</si>
  <si>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</si>
  <si>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</si>
  <si>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</si>
  <si>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</si>
  <si>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</si>
  <si>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</si>
  <si>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</si>
  <si>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</si>
  <si>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</si>
  <si>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</si>
  <si>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</si>
  <si>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</si>
  <si>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</si>
  <si>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</si>
  <si>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</si>
  <si>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</si>
  <si>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</si>
  <si>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</si>
  <si>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</si>
  <si>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</si>
  <si>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</si>
  <si>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</si>
  <si>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</si>
  <si>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</si>
  <si>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</si>
  <si>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</si>
  <si>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</si>
  <si>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</si>
  <si>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</si>
  <si>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</si>
  <si>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</si>
  <si>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</si>
  <si>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</si>
  <si>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</si>
  <si>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</si>
  <si>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</si>
  <si>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</si>
  <si>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</si>
  <si>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</si>
  <si>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</si>
  <si>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</si>
  <si>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</si>
  <si>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</si>
  <si>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</si>
  <si>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</si>
  <si>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</si>
  <si>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</si>
  <si>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</si>
  <si>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</si>
  <si>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</si>
  <si>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</si>
  <si>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</si>
  <si>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</si>
  <si>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</si>
  <si>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</si>
  <si>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</si>
  <si>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</si>
  <si>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</si>
  <si>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</si>
  <si>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</si>
  <si>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</si>
  <si>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</si>
  <si>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</si>
  <si>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</si>
  <si>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</si>
  <si>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</si>
  <si>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</si>
  <si>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</si>
  <si>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</si>
  <si>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</si>
  <si>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</si>
  <si>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</si>
  <si>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</si>
  <si>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</si>
  <si>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</si>
  <si>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</si>
  <si>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</si>
  <si>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</si>
  <si>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</si>
  <si>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</si>
  <si>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</si>
  <si>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</si>
  <si>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</si>
  <si>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</si>
  <si>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</si>
  <si>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</si>
  <si>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</si>
  <si>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</si>
  <si>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</si>
  <si>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</si>
  <si>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</si>
  <si>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</si>
  <si>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</si>
  <si>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</si>
  <si>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</si>
  <si>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</si>
  <si>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</si>
  <si>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</si>
  <si>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</si>
  <si>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</si>
  <si>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</si>
  <si>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</si>
  <si>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</si>
  <si>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</si>
  <si>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</si>
  <si>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</si>
  <si>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</si>
  <si>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</si>
  <si>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</si>
  <si>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</si>
  <si>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</si>
  <si>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</si>
  <si>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</si>
  <si>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</si>
  <si>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</si>
  <si>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</si>
  <si>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</si>
  <si>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</si>
  <si>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</si>
  <si>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</si>
  <si>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</si>
  <si>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</si>
  <si>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</si>
  <si>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</si>
  <si>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</si>
  <si>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</si>
  <si>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</si>
  <si>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</si>
  <si>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</si>
  <si>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</si>
  <si>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</si>
  <si>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</si>
  <si>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</si>
  <si>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</si>
  <si>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</si>
  <si>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</si>
  <si>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</si>
  <si>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</si>
  <si>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</si>
  <si>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</si>
  <si>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</si>
  <si>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</si>
  <si>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</si>
  <si>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</si>
  <si>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</si>
  <si>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</si>
  <si>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</si>
  <si>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</si>
  <si>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</si>
  <si>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</si>
  <si>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</si>
  <si>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</si>
  <si>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</si>
  <si>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</si>
  <si>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</si>
  <si>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</si>
  <si>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</si>
  <si>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</si>
  <si>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</si>
  <si>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</si>
  <si>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</si>
  <si>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</si>
  <si>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</si>
  <si>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</si>
  <si>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</si>
  <si>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</si>
  <si>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</si>
  <si>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</si>
  <si>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</si>
  <si>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</si>
  <si>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</si>
  <si>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</si>
  <si>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</si>
  <si>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</si>
  <si>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</si>
  <si>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</si>
  <si>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</si>
  <si>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</si>
  <si>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</si>
  <si>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</si>
  <si>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</si>
  <si>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</si>
  <si>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</si>
  <si>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</si>
  <si>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</si>
  <si>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</si>
  <si>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</si>
  <si>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</si>
  <si>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</si>
  <si>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</si>
  <si>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</si>
  <si>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</si>
  <si>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</si>
  <si>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</si>
  <si>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</si>
  <si>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</si>
  <si>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</si>
  <si>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</si>
  <si>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</si>
  <si>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</si>
  <si>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</si>
  <si>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</si>
  <si>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</si>
  <si>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</si>
  <si>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</si>
  <si>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</si>
  <si>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</si>
  <si>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</si>
  <si>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</si>
  <si>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</si>
  <si>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</si>
  <si>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</si>
  <si>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</si>
  <si>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</si>
  <si>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</si>
  <si>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</si>
  <si>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</si>
  <si>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</si>
  <si>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</si>
  <si>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</si>
  <si>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</si>
  <si>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</si>
  <si>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</si>
  <si>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</si>
  <si>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</si>
  <si>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</si>
  <si>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</si>
  <si>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</si>
  <si>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</si>
  <si>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</si>
  <si>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</si>
  <si>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</si>
  <si>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</si>
  <si>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</si>
  <si>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</si>
  <si>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</si>
  <si>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</si>
  <si>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</si>
  <si>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</si>
  <si>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</si>
  <si>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</si>
  <si>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</si>
  <si>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</si>
  <si>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</si>
  <si>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</si>
  <si>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</si>
  <si>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</si>
  <si>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</si>
  <si>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</si>
  <si>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</si>
  <si>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</si>
  <si>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</si>
  <si>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</si>
  <si>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</si>
  <si>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</si>
  <si>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</si>
  <si>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</si>
  <si>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</si>
  <si>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</si>
  <si>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</si>
  <si>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</si>
  <si>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</si>
  <si>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</si>
  <si>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</si>
  <si>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</si>
  <si>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</si>
  <si>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</si>
  <si>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</si>
  <si>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</si>
  <si>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</si>
  <si>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</si>
  <si>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</si>
  <si>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</si>
  <si>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</si>
  <si>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</si>
  <si>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</si>
  <si>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</si>
  <si>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</si>
  <si>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</si>
  <si>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</si>
  <si>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</si>
  <si>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</si>
  <si>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</si>
  <si>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</si>
  <si>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</si>
  <si>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</si>
  <si>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</si>
  <si>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</si>
  <si>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</si>
  <si>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</si>
  <si>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</si>
  <si>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</si>
  <si>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</si>
  <si>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</si>
  <si>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</si>
  <si>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</si>
  <si>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</si>
  <si>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</si>
  <si>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</si>
  <si>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</si>
  <si>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</si>
  <si>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</si>
  <si>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</si>
  <si>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</si>
  <si>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</si>
  <si>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</si>
  <si>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</si>
  <si>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</si>
  <si>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</si>
  <si>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</si>
  <si>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</si>
  <si>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</si>
  <si>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</si>
  <si>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</si>
  <si>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</si>
  <si>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</si>
  <si>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</si>
  <si>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</si>
  <si>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</si>
  <si>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</si>
  <si>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</si>
  <si>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</si>
  <si>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</si>
  <si>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</si>
  <si>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</si>
  <si>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</si>
  <si>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</si>
  <si>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</si>
  <si>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</si>
  <si>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</si>
  <si>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</si>
  <si>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</si>
  <si>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</si>
  <si>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</si>
  <si>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</si>
  <si>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</si>
  <si>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</si>
  <si>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</si>
  <si>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</si>
  <si>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</si>
  <si>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</si>
  <si>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</si>
  <si>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</si>
  <si>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</si>
  <si>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</si>
  <si>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</si>
  <si>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</si>
  <si>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</si>
  <si>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</si>
  <si>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</si>
  <si>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</si>
  <si>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</si>
  <si>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</si>
  <si>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</si>
  <si>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</si>
  <si>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</si>
  <si>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</si>
  <si>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</si>
  <si>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</si>
  <si>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</si>
  <si>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</si>
  <si>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</si>
  <si>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</si>
  <si>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</si>
  <si>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</si>
  <si>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</si>
  <si>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</si>
  <si>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</si>
  <si>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</si>
  <si>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</si>
  <si>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</si>
  <si>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</si>
  <si>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</si>
  <si>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</si>
  <si>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</si>
  <si>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</si>
  <si>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</si>
  <si>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</si>
  <si>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</si>
  <si>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</si>
  <si>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</si>
  <si>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</si>
  <si>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</si>
  <si>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</si>
  <si>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</si>
  <si>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</si>
  <si>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</si>
  <si>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</si>
  <si>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</si>
  <si>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</si>
  <si>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</si>
  <si>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</si>
  <si>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</si>
  <si>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</si>
  <si>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</si>
  <si>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</si>
  <si>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</si>
  <si>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</si>
  <si>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</si>
  <si>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</si>
  <si>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</si>
  <si>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</si>
  <si>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</si>
  <si>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</si>
  <si>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</si>
  <si>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</si>
  <si>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</si>
  <si>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</si>
  <si>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</si>
  <si>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</si>
  <si>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</si>
  <si>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</si>
  <si>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</si>
  <si>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</si>
  <si>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</si>
  <si>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</si>
  <si>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</si>
  <si>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</si>
  <si>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</si>
  <si>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</si>
  <si>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</si>
  <si>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</si>
  <si>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</si>
  <si>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</si>
  <si>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</si>
  <si>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</si>
  <si>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</si>
  <si>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</si>
  <si>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</si>
  <si>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</si>
  <si>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</si>
  <si>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</si>
  <si>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</si>
  <si>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</si>
  <si>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</si>
  <si>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</si>
  <si>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</si>
  <si>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</si>
  <si>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</si>
  <si>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</si>
  <si>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</si>
  <si>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</si>
  <si>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</si>
  <si>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</si>
  <si>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</si>
  <si>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</si>
  <si>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</si>
  <si>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</si>
  <si>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</si>
  <si>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</si>
  <si>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</si>
  <si>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</si>
  <si>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</si>
  <si>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</si>
  <si>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</si>
  <si>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</si>
  <si>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</si>
  <si>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</si>
  <si>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</si>
  <si>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</si>
  <si>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</si>
  <si>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</si>
  <si>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</si>
  <si>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</si>
  <si>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</si>
  <si>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</si>
  <si>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</si>
  <si>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</si>
  <si>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</si>
  <si>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</si>
  <si>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</si>
  <si>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</si>
  <si>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</si>
  <si>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</si>
  <si>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</si>
  <si>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</si>
  <si>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</si>
  <si>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</si>
  <si>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</si>
  <si>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</si>
  <si>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</si>
  <si>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</si>
  <si>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</si>
  <si>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</si>
  <si>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</si>
  <si>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</si>
  <si>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</si>
  <si>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</si>
  <si>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</si>
  <si>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</si>
  <si>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</si>
  <si>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</si>
  <si>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</si>
  <si>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</si>
  <si>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</si>
  <si>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</si>
  <si>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</si>
  <si>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</si>
  <si>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</si>
  <si>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</si>
  <si>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</si>
  <si>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</si>
  <si>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</si>
  <si>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</si>
  <si>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</si>
  <si>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</si>
  <si>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</si>
  <si>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</si>
  <si>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</si>
  <si>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</si>
  <si>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</si>
  <si>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</si>
  <si>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</si>
  <si>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</si>
  <si>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</si>
  <si>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</si>
  <si>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</si>
  <si>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</si>
  <si>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</si>
  <si>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</si>
  <si>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</si>
  <si>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</si>
  <si>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</si>
  <si>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</si>
  <si>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</si>
  <si>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</si>
  <si>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</si>
  <si>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</si>
  <si>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</si>
  <si>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</si>
  <si>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</si>
  <si>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</si>
  <si>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</si>
  <si>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</si>
  <si>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</si>
  <si>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</si>
  <si>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</si>
  <si>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</si>
  <si>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</si>
  <si>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</si>
  <si>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</si>
  <si>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</si>
  <si>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</si>
  <si>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</si>
  <si>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</si>
  <si>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</si>
  <si>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</si>
  <si>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</si>
  <si>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</si>
  <si>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</si>
  <si>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</si>
  <si>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</si>
  <si>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</si>
  <si>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</si>
  <si>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</si>
  <si>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</si>
  <si>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</si>
  <si>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</si>
  <si>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</si>
  <si>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</si>
  <si>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</si>
  <si>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</si>
  <si>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</si>
  <si>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</si>
  <si>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</si>
  <si>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</si>
  <si>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</si>
  <si>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</si>
  <si>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</si>
  <si>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</si>
  <si>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</si>
  <si>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</si>
  <si>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</si>
  <si>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</si>
  <si>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</si>
  <si>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</si>
  <si>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</si>
  <si>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</si>
  <si>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</si>
  <si>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</si>
  <si>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</si>
  <si>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</si>
  <si>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</si>
  <si>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</si>
  <si>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</si>
  <si>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</si>
  <si>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</si>
  <si>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</si>
  <si>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</si>
  <si>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</si>
  <si>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</si>
  <si>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</si>
  <si>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</si>
  <si>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</si>
  <si>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</si>
  <si>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</si>
  <si>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</si>
  <si>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</si>
  <si>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</si>
  <si>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</si>
  <si>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</si>
  <si>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</si>
  <si>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</si>
  <si>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</si>
  <si>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</si>
  <si>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</si>
  <si>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</si>
  <si>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</si>
  <si>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</si>
  <si>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</si>
  <si>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</si>
  <si>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</si>
  <si>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</si>
  <si>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</si>
  <si>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</si>
  <si>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</si>
  <si>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</si>
  <si>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</si>
  <si>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</si>
  <si>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</si>
  <si>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</si>
  <si>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</si>
  <si>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</si>
  <si>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</si>
  <si>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</si>
  <si>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</si>
  <si>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</si>
  <si>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</si>
  <si>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</si>
  <si>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</si>
  <si>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</si>
  <si>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</si>
  <si>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</si>
  <si>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</si>
  <si>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</si>
  <si>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</si>
  <si>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</si>
  <si>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</si>
  <si>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</si>
  <si>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</si>
  <si>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</si>
  <si>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</si>
  <si>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</si>
  <si>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</si>
  <si>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</si>
  <si>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</si>
  <si>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</si>
  <si>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</si>
  <si>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</si>
  <si>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</si>
  <si>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</si>
  <si>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</si>
  <si>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</si>
  <si>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</si>
  <si>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</si>
  <si>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</si>
  <si>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</si>
  <si>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</si>
  <si>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</si>
  <si>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</si>
  <si>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</si>
  <si>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</si>
  <si>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</si>
  <si>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</si>
  <si>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</si>
  <si>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</si>
  <si>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</si>
  <si>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</si>
  <si>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</si>
  <si>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</si>
  <si>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</si>
  <si>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</si>
  <si>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</si>
  <si>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</si>
  <si>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</si>
  <si>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</si>
  <si>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</si>
  <si>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</si>
  <si>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</si>
  <si>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</si>
  <si>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</si>
  <si>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</si>
  <si>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</si>
  <si>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</si>
  <si>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</si>
  <si>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</si>
  <si>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</si>
  <si>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</si>
  <si>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</si>
  <si>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</si>
  <si>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</si>
  <si>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</si>
  <si>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</si>
  <si>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</si>
  <si>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</si>
  <si>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</si>
  <si>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</si>
  <si>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</si>
  <si>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</si>
  <si>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</si>
  <si>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</si>
  <si>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</si>
  <si>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</si>
  <si>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</si>
  <si>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</si>
  <si>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</si>
  <si>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</si>
  <si>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</si>
  <si>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</si>
  <si>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</si>
  <si>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</si>
  <si>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</si>
  <si>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</si>
  <si>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</si>
  <si>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</si>
  <si>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</si>
  <si>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</si>
  <si>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</si>
  <si>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</si>
  <si>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</si>
  <si>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</si>
  <si>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</si>
  <si>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</si>
  <si>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</si>
  <si>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</si>
  <si>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</si>
  <si>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</si>
  <si>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</si>
  <si>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</si>
  <si>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</si>
  <si>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</si>
  <si>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</si>
  <si>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</si>
  <si>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</si>
  <si>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</si>
  <si>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</si>
  <si>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</si>
  <si>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</si>
  <si>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</si>
  <si>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</si>
  <si>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</si>
  <si>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</si>
  <si>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</si>
  <si>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</si>
  <si>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</si>
  <si>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</si>
  <si>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</si>
  <si>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</si>
  <si>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</si>
  <si>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</si>
  <si>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</si>
  <si>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</si>
  <si>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</si>
  <si>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</si>
  <si>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</si>
  <si>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</si>
  <si>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</si>
  <si>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</si>
  <si>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</si>
  <si>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</si>
  <si>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</si>
  <si>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</si>
  <si>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</si>
  <si>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</si>
  <si>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</si>
  <si>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</si>
  <si>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</si>
  <si>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</si>
  <si>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</si>
  <si>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</si>
  <si>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</si>
  <si>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</si>
  <si>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</si>
  <si>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</si>
  <si>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</si>
  <si>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</si>
  <si>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</si>
  <si>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</si>
  <si>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</si>
  <si>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</si>
  <si>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</si>
  <si>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</si>
  <si>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</si>
  <si>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</si>
  <si>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</si>
  <si>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</si>
  <si>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</si>
  <si>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</si>
  <si>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</si>
  <si>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</si>
  <si>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</si>
  <si>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</si>
  <si>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</si>
  <si>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</si>
  <si>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</si>
  <si>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</si>
  <si>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</si>
  <si>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</si>
  <si>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</si>
  <si>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</si>
  <si>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</si>
  <si>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</si>
  <si>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</si>
  <si>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</si>
  <si>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</si>
  <si>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</si>
  <si>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</si>
  <si>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</si>
  <si>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</si>
  <si>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</si>
  <si>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</si>
  <si>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</si>
  <si>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</si>
  <si>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</si>
  <si>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</si>
  <si>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</si>
  <si>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</si>
  <si>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</si>
  <si>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</si>
  <si>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</si>
  <si>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</si>
  <si>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</si>
  <si>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</si>
  <si>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</si>
  <si>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</si>
  <si>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</si>
  <si>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</si>
  <si>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</si>
  <si>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</si>
  <si>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</si>
  <si>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</si>
  <si>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</si>
  <si>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</si>
  <si>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</si>
  <si>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</si>
  <si>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</si>
  <si>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</si>
  <si>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</si>
  <si>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</si>
  <si>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</si>
  <si>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</si>
  <si>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</si>
  <si>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</si>
  <si>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</si>
  <si>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</si>
  <si>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</si>
  <si>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</si>
  <si>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</si>
  <si>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</si>
  <si>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</si>
  <si>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</si>
  <si>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</si>
  <si>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</si>
  <si>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</si>
  <si>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</si>
  <si>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</si>
  <si>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</si>
  <si>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</si>
  <si>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</si>
  <si>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</si>
  <si>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</si>
  <si>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</si>
  <si>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</si>
  <si>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</si>
  <si>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</si>
  <si>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</si>
  <si>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</si>
  <si>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</si>
  <si>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</si>
  <si>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</si>
  <si>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</si>
  <si>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</si>
  <si>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</si>
  <si>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</si>
  <si>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</si>
  <si>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</si>
  <si>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</si>
  <si>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</si>
  <si>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</si>
  <si>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</si>
  <si>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</si>
  <si>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</si>
  <si>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</si>
  <si>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</si>
  <si>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</si>
  <si>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</si>
  <si>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</si>
  <si>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</si>
  <si>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</si>
  <si>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</si>
  <si>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</si>
  <si>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</si>
  <si>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</si>
  <si>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</si>
  <si>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</si>
  <si>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</si>
  <si>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</si>
  <si>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</si>
  <si>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</si>
  <si>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</si>
  <si>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</si>
  <si>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</si>
  <si>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</si>
  <si>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</si>
  <si>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</si>
  <si>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</si>
  <si>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</si>
  <si>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</si>
  <si>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</si>
  <si>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</si>
  <si>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</si>
  <si>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</si>
  <si>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</si>
  <si>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</si>
  <si>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</si>
  <si>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</si>
  <si>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</si>
  <si>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</si>
  <si>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</si>
  <si>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</si>
  <si>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</si>
  <si>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</si>
  <si>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</si>
  <si>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</si>
  <si>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</si>
  <si>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</si>
  <si>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</si>
  <si>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</si>
  <si>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</si>
  <si>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</si>
  <si>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</si>
  <si>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</si>
  <si>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</si>
  <si>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</si>
  <si>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</si>
  <si>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</si>
  <si>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</si>
  <si>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</si>
  <si>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</si>
  <si>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</si>
  <si>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</si>
  <si>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</si>
  <si>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</si>
  <si>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</si>
  <si>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</si>
  <si>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</si>
  <si>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</si>
  <si>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</si>
  <si>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</si>
  <si>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</si>
  <si>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</si>
  <si>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</si>
  <si>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</si>
  <si>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</si>
  <si>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</si>
  <si>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</si>
  <si>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</si>
  <si>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</si>
  <si>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</si>
  <si>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</si>
  <si>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</si>
  <si>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</si>
  <si>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</si>
  <si>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</si>
  <si>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</si>
  <si>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</si>
  <si>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</si>
  <si>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</si>
  <si>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</si>
  <si>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</si>
  <si>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</si>
  <si>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</si>
  <si>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</si>
  <si>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</si>
  <si>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</si>
  <si>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</si>
  <si>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</si>
  <si>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</si>
  <si>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</si>
  <si>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</si>
  <si>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</si>
  <si>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</si>
  <si>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</si>
  <si>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</si>
  <si>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</si>
  <si>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</si>
  <si>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</si>
  <si>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</si>
  <si>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</si>
  <si>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</si>
  <si>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</si>
  <si>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</si>
  <si>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</si>
  <si>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</si>
  <si>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</si>
  <si>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</si>
  <si>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</si>
  <si>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</si>
  <si>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</si>
  <si>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</si>
  <si>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</si>
  <si>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</si>
  <si>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</si>
  <si>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</si>
  <si>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</si>
  <si>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</si>
  <si>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</si>
  <si>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</si>
  <si>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</si>
  <si>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</si>
  <si>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</si>
  <si>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</si>
  <si>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</si>
  <si>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</si>
  <si>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</si>
  <si>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</si>
  <si>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</si>
  <si>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</si>
  <si>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</si>
  <si>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</si>
  <si>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</si>
  <si>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</si>
  <si>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</si>
  <si>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</si>
  <si>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</si>
  <si>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</si>
  <si>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</si>
  <si>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</si>
  <si>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</si>
  <si>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</si>
  <si>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</si>
  <si>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</si>
  <si>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</si>
  <si>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</si>
  <si>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</si>
  <si>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</si>
  <si>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</si>
  <si>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</si>
  <si>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</si>
  <si>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</si>
  <si>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</si>
  <si>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</si>
  <si>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</si>
  <si>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</si>
  <si>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</si>
  <si>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</si>
  <si>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</si>
  <si>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</si>
  <si>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</si>
  <si>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</si>
  <si>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</si>
  <si>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</si>
  <si>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</si>
  <si>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</si>
  <si>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</si>
  <si>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</si>
  <si>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</si>
  <si>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</si>
  <si>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</si>
  <si>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</si>
  <si>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</si>
  <si>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</si>
  <si>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</si>
  <si>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</si>
  <si>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</si>
  <si>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</si>
  <si>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</si>
  <si>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</si>
  <si>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</si>
  <si>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</si>
  <si>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</si>
  <si>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</si>
  <si>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</si>
  <si>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</si>
  <si>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</si>
  <si>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</si>
  <si>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</si>
  <si>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</si>
  <si>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</si>
  <si>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</si>
  <si>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</si>
  <si>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</si>
  <si>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</si>
  <si>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</si>
  <si>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</si>
  <si>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</si>
  <si>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</si>
  <si>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</si>
  <si>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</si>
  <si>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</si>
  <si>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</si>
  <si>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</si>
  <si>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</si>
  <si>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</si>
  <si>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</si>
  <si>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</si>
  <si>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</si>
  <si>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</si>
  <si>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</si>
  <si>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</si>
  <si>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</si>
  <si>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</si>
  <si>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</si>
  <si>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</si>
  <si>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</si>
  <si>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</si>
  <si>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</si>
  <si>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</si>
  <si>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</si>
  <si>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</si>
  <si>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</si>
  <si>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</si>
  <si>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</si>
  <si>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</si>
  <si>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</si>
  <si>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</si>
  <si>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</si>
  <si>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</si>
  <si>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</si>
  <si>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</si>
  <si>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</si>
  <si>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</si>
  <si>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</si>
  <si>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</si>
  <si>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</si>
  <si>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</si>
  <si>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</si>
  <si>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</si>
  <si>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</si>
  <si>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</si>
  <si>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</si>
  <si>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</si>
  <si>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</si>
  <si>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</si>
  <si>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</si>
  <si>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</si>
  <si>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</si>
  <si>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</si>
  <si>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</si>
  <si>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</si>
  <si>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</si>
  <si>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</si>
  <si>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</si>
  <si>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</si>
  <si>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</si>
  <si>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</si>
  <si>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</si>
  <si>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</si>
  <si>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</si>
  <si>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</si>
  <si>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</si>
  <si>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</si>
  <si>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</si>
  <si>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</si>
  <si>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</si>
  <si>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</si>
  <si>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</si>
  <si>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</si>
  <si>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</si>
  <si>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</si>
  <si>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</si>
  <si>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</si>
  <si>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</si>
  <si>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</si>
  <si>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</si>
  <si>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</si>
  <si>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</si>
  <si>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</si>
  <si>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</si>
  <si>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</si>
  <si>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</si>
  <si>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</si>
  <si>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</si>
  <si>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</si>
  <si>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</si>
  <si>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</si>
  <si>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</si>
  <si>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</si>
  <si>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</si>
  <si>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</si>
  <si>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</si>
  <si>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</si>
  <si>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</si>
  <si>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</si>
  <si>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</si>
  <si>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</si>
  <si>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</si>
  <si>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</si>
  <si>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</si>
  <si>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</si>
  <si>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</si>
  <si>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</si>
  <si>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</si>
  <si>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</si>
  <si>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</si>
  <si>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</si>
  <si>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</si>
  <si>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</si>
  <si>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</si>
  <si>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</si>
  <si>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</si>
  <si>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</si>
  <si>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</si>
  <si>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</si>
  <si>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</si>
  <si>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</si>
  <si>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</si>
  <si>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</si>
  <si>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</si>
  <si>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</si>
  <si>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</si>
  <si>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</si>
  <si>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</si>
  <si>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</si>
  <si>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</si>
  <si>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</si>
  <si>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</si>
  <si>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</si>
  <si>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</si>
  <si>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</si>
  <si>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</si>
  <si>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</si>
  <si>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</si>
  <si>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</si>
  <si>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</si>
  <si>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</si>
  <si>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</si>
  <si>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</si>
  <si>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</si>
  <si>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</si>
  <si>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</si>
  <si>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</si>
  <si>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</si>
  <si>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</si>
  <si>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</si>
  <si>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</si>
  <si>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</si>
  <si>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</si>
  <si>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</si>
  <si>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</si>
  <si>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</si>
  <si>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</si>
  <si>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</si>
  <si>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</si>
  <si>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</si>
  <si>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</si>
  <si>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</si>
  <si>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</si>
  <si>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</si>
  <si>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</si>
  <si>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</si>
  <si>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</si>
  <si>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</si>
  <si>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</si>
  <si>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</si>
  <si>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</si>
  <si>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</si>
  <si>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</si>
  <si>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</si>
  <si>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</si>
  <si>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</si>
  <si>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</si>
  <si>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</si>
  <si>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</si>
  <si>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</si>
  <si>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</si>
  <si>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</si>
  <si>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</si>
  <si>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</si>
  <si>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</si>
  <si>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</si>
  <si>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</si>
  <si>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</si>
  <si>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</si>
  <si>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</si>
  <si>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</si>
  <si>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</si>
  <si>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</si>
  <si>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</si>
  <si>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</si>
  <si>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</si>
  <si>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</si>
  <si>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</si>
  <si>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</si>
  <si>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</si>
  <si>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</si>
  <si>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</si>
  <si>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</si>
  <si>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</si>
  <si>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</si>
  <si>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</si>
  <si>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</si>
  <si>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</si>
  <si>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</si>
  <si>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</si>
  <si>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</si>
  <si>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</si>
  <si>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</si>
  <si>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</si>
  <si>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</si>
  <si>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</si>
  <si>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</si>
  <si>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</si>
  <si>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</si>
  <si>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</si>
  <si>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</si>
  <si>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</si>
  <si>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</si>
  <si>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</si>
  <si>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</si>
  <si>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</si>
  <si>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</si>
  <si>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</si>
  <si>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</si>
  <si>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</si>
  <si>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</si>
  <si>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</si>
  <si>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</si>
  <si>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</si>
  <si>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</si>
  <si>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</si>
  <si>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</si>
  <si>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</si>
  <si>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</si>
  <si>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</si>
  <si>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</si>
  <si>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</si>
  <si>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</si>
  <si>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</si>
  <si>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</si>
  <si>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</si>
  <si>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</si>
  <si>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</si>
  <si>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</si>
  <si>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</si>
  <si>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</si>
  <si>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</si>
  <si>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</si>
  <si>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</si>
  <si>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</si>
  <si>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</si>
  <si>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</si>
  <si>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</si>
  <si>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</si>
  <si>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</si>
  <si>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</si>
  <si>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</si>
  <si>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</si>
  <si>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</si>
  <si>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</si>
  <si>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</si>
  <si>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</si>
  <si>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</si>
  <si>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</si>
  <si>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</si>
  <si>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</si>
  <si>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</si>
  <si>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</si>
  <si>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</si>
  <si>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</si>
  <si>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</si>
  <si>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</si>
  <si>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</si>
  <si>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</si>
  <si>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</si>
  <si>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</si>
  <si>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</si>
  <si>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</si>
  <si>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</si>
  <si>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</si>
  <si>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</si>
  <si>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</si>
  <si>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</si>
  <si>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</si>
  <si>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</si>
  <si>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</si>
  <si>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</si>
  <si>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</si>
  <si>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</si>
  <si>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</si>
  <si>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</si>
  <si>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</si>
  <si>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</si>
  <si>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</si>
  <si>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</si>
  <si>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</si>
  <si>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</si>
  <si>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</si>
  <si>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</si>
  <si>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</si>
  <si>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</si>
  <si>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</si>
  <si>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</si>
  <si>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</si>
  <si>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</si>
  <si>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</si>
  <si>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</si>
  <si>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</si>
  <si>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</si>
  <si>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</si>
  <si>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</si>
  <si>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</si>
  <si>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</si>
  <si>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</si>
  <si>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</si>
  <si>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</si>
  <si>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</si>
  <si>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</si>
  <si>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</si>
  <si>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</si>
  <si>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</si>
  <si>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</si>
  <si>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</si>
  <si>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</si>
  <si>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</si>
  <si>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</si>
  <si>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</si>
  <si>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</si>
  <si>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</si>
  <si>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</si>
  <si>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</si>
  <si>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</si>
  <si>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</si>
  <si>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</si>
  <si>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</si>
  <si>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</si>
  <si>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</si>
  <si>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</si>
  <si>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</si>
  <si>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</si>
  <si>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</si>
  <si>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</si>
  <si>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</si>
  <si>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</si>
  <si>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</si>
  <si>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</si>
  <si>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</si>
  <si>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</si>
  <si>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</si>
  <si>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</si>
  <si>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</si>
  <si>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</si>
  <si>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</si>
  <si>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</si>
  <si>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</si>
  <si>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</si>
  <si>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</si>
  <si>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</si>
  <si>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</si>
  <si>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</si>
  <si>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</si>
  <si>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</si>
  <si>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</si>
  <si>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</si>
  <si>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</si>
  <si>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</si>
  <si>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</si>
  <si>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</si>
  <si>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</si>
  <si>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</si>
  <si>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</si>
  <si>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</si>
  <si>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</si>
  <si>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</si>
  <si>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</si>
  <si>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</si>
  <si>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</si>
  <si>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</si>
  <si>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</si>
  <si>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</si>
  <si>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</si>
  <si>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</si>
  <si>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</si>
  <si>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</si>
  <si>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</si>
  <si>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</si>
  <si>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</si>
  <si>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</si>
  <si>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</si>
  <si>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</si>
  <si>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</si>
  <si>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</si>
  <si>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</si>
  <si>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</si>
  <si>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</si>
  <si>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</si>
  <si>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</si>
  <si>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</si>
  <si>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</si>
  <si>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</si>
  <si>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</si>
  <si>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</si>
  <si>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</si>
  <si>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</si>
  <si>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</si>
  <si>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</si>
  <si>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</si>
  <si>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</si>
  <si>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</si>
  <si>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</si>
  <si>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</si>
  <si>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</si>
  <si>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</si>
  <si>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</si>
  <si>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</si>
  <si>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</si>
  <si>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</si>
  <si>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</si>
  <si>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</si>
  <si>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</si>
  <si>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</si>
  <si>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</si>
  <si>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</si>
  <si>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</si>
  <si>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</si>
  <si>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</si>
  <si>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</si>
  <si>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</si>
  <si>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</si>
  <si>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</si>
  <si>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</si>
  <si>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</si>
  <si>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</si>
  <si>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</si>
  <si>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</si>
  <si>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</si>
  <si>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</si>
  <si>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</si>
  <si>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</si>
  <si>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</si>
  <si>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</si>
  <si>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</si>
  <si>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</si>
  <si>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</si>
  <si>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</si>
  <si>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</si>
  <si>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</si>
  <si>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</si>
  <si>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</si>
  <si>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</si>
  <si>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</si>
  <si>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</si>
  <si>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</si>
  <si>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</si>
  <si>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</si>
  <si>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</si>
  <si>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</si>
  <si>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</si>
  <si>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</si>
  <si>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</si>
  <si>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</si>
  <si>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</si>
  <si>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</si>
  <si>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</si>
  <si>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</si>
  <si>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</si>
  <si>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</si>
  <si>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</si>
  <si>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</si>
  <si>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</si>
  <si>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</si>
  <si>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</si>
  <si>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</si>
  <si>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</si>
  <si>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</si>
  <si>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</si>
  <si>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</si>
  <si>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</si>
  <si>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</si>
  <si>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</si>
  <si>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</si>
  <si>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</si>
  <si>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</si>
  <si>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</si>
  <si>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</si>
  <si>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</si>
  <si>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</si>
  <si>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</si>
  <si>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</si>
  <si>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</si>
  <si>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</si>
  <si>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</si>
  <si>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</si>
  <si>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</si>
  <si>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</si>
  <si>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</si>
  <si>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</si>
  <si>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</si>
  <si>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</si>
  <si>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</si>
  <si>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</si>
  <si>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</si>
  <si>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</si>
  <si>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</si>
  <si>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</si>
  <si>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</si>
  <si>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</si>
  <si>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</si>
  <si>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</si>
  <si>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</si>
  <si>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</si>
  <si>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</si>
  <si>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</si>
  <si>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</si>
  <si>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</si>
  <si>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</si>
  <si>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</si>
  <si>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</si>
  <si>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</si>
  <si>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</si>
  <si>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</si>
  <si>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</si>
  <si>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</si>
  <si>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</si>
  <si>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</si>
  <si>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</si>
  <si>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</si>
  <si>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</si>
  <si>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</si>
  <si>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</si>
  <si>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</si>
  <si>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</si>
  <si>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</si>
  <si>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</si>
  <si>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</si>
  <si>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</si>
  <si>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</si>
  <si>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</si>
  <si>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</si>
  <si>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</si>
  <si>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</si>
  <si>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</si>
  <si>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</si>
  <si>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</si>
  <si>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</si>
  <si>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</si>
  <si>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</si>
  <si>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</si>
  <si>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</si>
  <si>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</si>
  <si>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</si>
  <si>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</si>
  <si>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</si>
  <si>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</si>
  <si>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</si>
  <si>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</si>
  <si>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</si>
  <si>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</si>
  <si>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</si>
  <si>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</si>
  <si>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</si>
  <si>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</si>
  <si>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</si>
  <si>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</si>
  <si>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</si>
  <si>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</si>
  <si>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</si>
  <si>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</si>
  <si>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</si>
  <si>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</si>
  <si>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</si>
  <si>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</si>
  <si>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</si>
  <si>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</si>
  <si>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</si>
  <si>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</si>
  <si>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</si>
  <si>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</si>
  <si>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</si>
  <si>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</si>
  <si>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</si>
  <si>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</si>
  <si>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</si>
  <si>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</si>
  <si>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</si>
  <si>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</si>
  <si>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</si>
  <si>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</si>
  <si>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</si>
  <si>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</si>
  <si>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</si>
  <si>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</si>
  <si>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</si>
  <si>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</si>
  <si>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</si>
  <si>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</si>
  <si>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</si>
  <si>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</si>
  <si>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</si>
  <si>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</si>
  <si>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</si>
  <si>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</si>
  <si>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</si>
  <si>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</si>
  <si>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</si>
  <si>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</si>
  <si>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</si>
  <si>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</si>
  <si>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</si>
  <si>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</si>
  <si>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</si>
  <si>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</si>
  <si>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</si>
  <si>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</si>
  <si>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</si>
  <si>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</si>
  <si>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</si>
  <si>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</si>
  <si>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</si>
  <si>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</si>
  <si>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</si>
  <si>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</si>
  <si>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</si>
  <si>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</si>
  <si>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</si>
  <si>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</si>
  <si>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</si>
  <si>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</si>
  <si>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</si>
  <si>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</si>
  <si>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</si>
  <si>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</si>
  <si>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</si>
  <si>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</si>
  <si>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</si>
  <si>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</si>
  <si>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</si>
  <si>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</si>
  <si>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</si>
  <si>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</si>
  <si>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</si>
  <si>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</si>
  <si>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</si>
  <si>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</si>
  <si>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</si>
  <si>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</si>
  <si>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</si>
  <si>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</si>
  <si>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</si>
  <si>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</si>
  <si>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</si>
  <si>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</si>
  <si>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</si>
  <si>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</si>
  <si>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</si>
  <si>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</si>
  <si>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</si>
  <si>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</si>
  <si>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</si>
  <si>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</si>
  <si>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</si>
  <si>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</si>
  <si>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</si>
  <si>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</si>
  <si>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</si>
  <si>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</si>
  <si>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</si>
  <si>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</si>
  <si>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</si>
  <si>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</si>
  <si>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</si>
  <si>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</si>
  <si>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</si>
  <si>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</si>
  <si>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</si>
  <si>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</si>
  <si>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</si>
  <si>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</si>
  <si>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</si>
  <si>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</si>
  <si>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</si>
  <si>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</si>
  <si>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</si>
  <si>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</si>
  <si>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</si>
  <si>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</si>
  <si>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</si>
  <si>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</si>
  <si>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</si>
  <si>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</si>
  <si>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</si>
  <si>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</si>
  <si>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</si>
  <si>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</si>
  <si>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</si>
  <si>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</si>
  <si>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</si>
  <si>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</si>
  <si>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</si>
  <si>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</si>
  <si>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</si>
  <si>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</si>
  <si>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</si>
  <si>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</si>
  <si>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</si>
  <si>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</si>
  <si>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</si>
  <si>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</si>
  <si>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</si>
  <si>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</si>
  <si>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</si>
  <si>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</si>
  <si>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</si>
  <si>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</si>
  <si>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</si>
  <si>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</si>
  <si>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</si>
  <si>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</si>
  <si>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</si>
  <si>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</si>
  <si>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</si>
  <si>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</si>
  <si>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</si>
  <si>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</si>
  <si>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</si>
  <si>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</si>
  <si>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</si>
  <si>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</si>
  <si>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</si>
  <si>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</si>
  <si>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</si>
  <si>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</si>
  <si>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</si>
  <si>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</si>
  <si>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</si>
  <si>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</si>
  <si>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</si>
  <si>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</si>
  <si>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</si>
  <si>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</si>
  <si>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</si>
  <si>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</si>
  <si>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</si>
  <si>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</si>
  <si>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</si>
  <si>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</si>
  <si>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</si>
  <si>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</si>
  <si>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</si>
  <si>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</si>
  <si>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</si>
  <si>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</si>
  <si>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</si>
  <si>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</si>
  <si>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</si>
  <si>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</si>
  <si>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</si>
  <si>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</si>
  <si>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</si>
  <si>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</si>
  <si>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</si>
  <si>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</si>
  <si>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</si>
  <si>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</si>
  <si>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</si>
  <si>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</si>
  <si>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</si>
  <si>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</si>
  <si>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</si>
  <si>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</si>
  <si>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</si>
  <si>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</si>
  <si>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</si>
  <si>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</si>
  <si>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</si>
  <si>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</si>
  <si>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</si>
  <si>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</si>
  <si>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</si>
  <si>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</si>
  <si>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</si>
  <si>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</si>
  <si>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</si>
  <si>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</si>
  <si>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</si>
  <si>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</si>
  <si>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</si>
  <si>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</si>
  <si>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</si>
  <si>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</si>
  <si>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</si>
  <si>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</si>
  <si>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</si>
  <si>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</si>
  <si>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</si>
  <si>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</si>
  <si>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</si>
  <si>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</si>
  <si>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</si>
  <si>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</si>
  <si>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</si>
  <si>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</si>
  <si>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</si>
  <si>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</si>
  <si>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</si>
  <si>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</si>
  <si>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</si>
  <si>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</si>
  <si>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</si>
  <si>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</si>
  <si>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</si>
  <si>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</si>
  <si>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</si>
  <si>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</si>
  <si>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</si>
  <si>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</si>
  <si>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</si>
  <si>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</si>
  <si>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</si>
  <si>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</si>
  <si>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</si>
  <si>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</si>
  <si>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</si>
  <si>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</si>
  <si>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</si>
  <si>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</si>
  <si>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</si>
  <si>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</si>
  <si>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</si>
  <si>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</si>
  <si>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</si>
  <si>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</si>
  <si>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</si>
  <si>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</si>
  <si>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</si>
  <si>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</si>
  <si>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</si>
  <si>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</si>
  <si>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</si>
  <si>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</si>
  <si>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</si>
  <si>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</si>
  <si>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</si>
  <si>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</si>
  <si>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</si>
  <si>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</si>
  <si>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</si>
  <si>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</si>
  <si>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</si>
  <si>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</si>
  <si>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</si>
  <si>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</si>
  <si>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</si>
  <si>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</si>
  <si>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</si>
  <si>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</si>
  <si>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</si>
  <si>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</si>
  <si>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</si>
  <si>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</si>
  <si>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</si>
  <si>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</si>
  <si>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</si>
  <si>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</si>
  <si>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</si>
  <si>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</si>
  <si>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</si>
  <si>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</si>
  <si>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</si>
  <si>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</si>
  <si>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</si>
  <si>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</si>
  <si>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</si>
  <si>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</si>
  <si>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</si>
  <si>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</si>
  <si>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</si>
  <si>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</si>
  <si>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</si>
  <si>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</si>
  <si>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</si>
  <si>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</si>
  <si>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</si>
  <si>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</si>
  <si>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</si>
  <si>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</si>
  <si>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</si>
  <si>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</si>
  <si>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</si>
  <si>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</si>
  <si>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</si>
  <si>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</si>
  <si>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</si>
  <si>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</si>
  <si>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</si>
  <si>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</si>
  <si>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</si>
  <si>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</si>
  <si>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</si>
  <si>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</si>
  <si>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</si>
  <si>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</si>
  <si>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</si>
  <si>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</si>
  <si>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</si>
  <si>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</si>
  <si>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</si>
  <si>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</si>
  <si>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</si>
  <si>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</si>
  <si>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</si>
  <si>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</si>
  <si>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</si>
  <si>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</si>
  <si>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</si>
  <si>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</si>
  <si>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</si>
  <si>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</si>
  <si>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</si>
  <si>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</si>
  <si>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</si>
  <si>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</si>
  <si>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</si>
  <si>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</si>
  <si>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</si>
  <si>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</si>
  <si>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</si>
  <si>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</si>
  <si>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</si>
  <si>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</si>
  <si>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</si>
  <si>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</si>
  <si>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</si>
  <si>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</si>
  <si>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</si>
  <si>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</si>
  <si>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</si>
  <si>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</si>
  <si>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</si>
  <si>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</si>
  <si>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</si>
  <si>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</si>
  <si>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</si>
  <si>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</si>
  <si>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</si>
  <si>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</si>
  <si>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</si>
  <si>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</si>
  <si>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</si>
  <si>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</si>
  <si>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</si>
  <si>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</si>
  <si>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</si>
  <si>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</si>
  <si>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</si>
  <si>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</si>
  <si>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</si>
  <si>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</si>
  <si>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</si>
  <si>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</si>
  <si>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</si>
  <si>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</si>
  <si>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</si>
  <si>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</si>
  <si>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</si>
  <si>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</si>
  <si>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</si>
  <si>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</si>
  <si>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</si>
  <si>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</si>
  <si>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</si>
  <si>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</si>
  <si>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</si>
  <si>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</si>
  <si>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</si>
  <si>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</si>
  <si>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</si>
  <si>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</si>
  <si>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</si>
  <si>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</si>
  <si>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</si>
  <si>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</si>
  <si>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</si>
  <si>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</si>
  <si>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</si>
  <si>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</si>
  <si>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</si>
  <si>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</si>
  <si>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</si>
  <si>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</si>
  <si>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</si>
  <si>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</si>
  <si>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</si>
  <si>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</si>
  <si>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</si>
  <si>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</si>
  <si>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</si>
  <si>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</si>
  <si>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</si>
  <si>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</si>
  <si>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</si>
  <si>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</si>
  <si>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</si>
  <si>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</si>
  <si>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</si>
  <si>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</si>
  <si>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</si>
  <si>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</si>
  <si>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</si>
  <si>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</si>
  <si>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</si>
  <si>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</si>
  <si>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</si>
  <si>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</si>
  <si>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</si>
  <si>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</si>
  <si>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</si>
  <si>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</si>
  <si>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</si>
  <si>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</si>
  <si>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</si>
  <si>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</si>
  <si>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</si>
  <si>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</si>
  <si>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</si>
  <si>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</si>
  <si>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</si>
  <si>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</si>
  <si>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</si>
  <si>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</si>
  <si>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</si>
  <si>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</si>
  <si>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</si>
  <si>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</si>
  <si>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</si>
  <si>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</si>
  <si>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</si>
  <si>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</si>
  <si>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</si>
  <si>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</si>
  <si>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</si>
  <si>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</si>
  <si>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</si>
  <si>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</si>
  <si>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</si>
  <si>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</si>
  <si>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</si>
  <si>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</si>
  <si>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</si>
  <si>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</si>
  <si>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</si>
  <si>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</si>
  <si>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</si>
  <si>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</si>
  <si>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</si>
  <si>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</si>
  <si>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</si>
  <si>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</si>
  <si>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</si>
  <si>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</si>
  <si>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</si>
  <si>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</si>
  <si>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</si>
  <si>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</si>
  <si>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</si>
  <si>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</si>
  <si>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</si>
  <si>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</si>
  <si>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</si>
  <si>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</si>
  <si>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</si>
  <si>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</si>
  <si>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</si>
  <si>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</si>
  <si>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</si>
  <si>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</si>
  <si>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</si>
  <si>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</si>
  <si>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</si>
  <si>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</si>
  <si>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</si>
  <si>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</si>
  <si>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</si>
  <si>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</si>
  <si>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</si>
  <si>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</si>
  <si>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</si>
  <si>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</si>
  <si>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</si>
  <si>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</si>
  <si>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</si>
  <si>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</si>
  <si>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</si>
  <si>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</si>
  <si>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</si>
  <si>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</si>
  <si>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</si>
  <si>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</si>
  <si>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</si>
  <si>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</si>
  <si>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</si>
  <si>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</si>
  <si>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</si>
  <si>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</si>
  <si>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</si>
  <si>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</si>
  <si>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</si>
  <si>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</si>
  <si>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</si>
  <si>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</si>
  <si>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</si>
  <si>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</si>
  <si>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</si>
  <si>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</si>
  <si>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</si>
  <si>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</si>
  <si>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</si>
  <si>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</si>
  <si>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</si>
  <si>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</si>
  <si>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</si>
  <si>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</si>
  <si>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</si>
  <si>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</si>
  <si>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</si>
  <si>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</si>
  <si>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</si>
  <si>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</si>
  <si>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</si>
  <si>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</si>
  <si>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</si>
  <si>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</si>
  <si>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</si>
  <si>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</si>
  <si>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</si>
  <si>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</si>
  <si>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</si>
  <si>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</si>
  <si>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</si>
  <si>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</si>
  <si>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</si>
  <si>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</si>
  <si>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</si>
  <si>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</si>
  <si>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</si>
  <si>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</si>
  <si>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</si>
  <si>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</si>
  <si>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</si>
  <si>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</si>
  <si>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</si>
  <si>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</si>
  <si>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</si>
  <si>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</si>
  <si>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</si>
  <si>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</si>
  <si>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</si>
  <si>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</si>
  <si>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</si>
  <si>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</si>
  <si>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</si>
  <si>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</si>
  <si>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</si>
  <si>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</si>
  <si>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</si>
  <si>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</si>
  <si>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</si>
  <si>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</si>
  <si>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</si>
  <si>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</si>
  <si>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</si>
  <si>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</si>
  <si>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</si>
  <si>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</si>
  <si>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</si>
  <si>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</si>
  <si>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</si>
  <si>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</si>
  <si>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</si>
  <si>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</si>
  <si>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</si>
  <si>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</si>
  <si>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</si>
  <si>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</si>
  <si>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</si>
  <si>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</si>
  <si>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</si>
  <si>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</si>
  <si>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</si>
  <si>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</si>
  <si>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</si>
  <si>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</si>
  <si>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</si>
  <si>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</si>
  <si>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</si>
  <si>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</si>
  <si>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</si>
  <si>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</si>
  <si>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</si>
  <si>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</si>
  <si>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</si>
  <si>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</si>
  <si>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</si>
  <si>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</si>
  <si>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</si>
  <si>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</si>
  <si>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</si>
  <si>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</si>
  <si>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</si>
  <si>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</si>
  <si>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</si>
  <si>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</si>
  <si>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</si>
  <si>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</si>
  <si>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</si>
  <si>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</si>
  <si>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</si>
  <si>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</si>
  <si>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</si>
  <si>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</si>
  <si>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</si>
  <si>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</si>
  <si>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</si>
  <si>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</si>
  <si>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</si>
  <si>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</si>
  <si>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</si>
  <si>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</si>
  <si>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</si>
  <si>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</si>
  <si>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</si>
  <si>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</si>
  <si>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</si>
  <si>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</si>
  <si>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</si>
  <si>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</si>
  <si>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</si>
  <si>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</si>
  <si>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</si>
  <si>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</si>
  <si>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</si>
  <si>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</si>
  <si>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</si>
  <si>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</si>
  <si>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</si>
  <si>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</si>
  <si>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</si>
  <si>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</si>
  <si>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</si>
  <si>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</si>
  <si>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</si>
  <si>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</si>
  <si>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</si>
  <si>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</si>
  <si>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</si>
  <si>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</si>
  <si>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</si>
  <si>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</si>
  <si>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</si>
  <si>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</si>
  <si>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</si>
  <si>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</si>
  <si>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</si>
  <si>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</si>
  <si>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</si>
  <si>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</si>
  <si>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</si>
  <si>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</si>
  <si>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</si>
  <si>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</si>
  <si>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</si>
  <si>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</si>
  <si>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</si>
  <si>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</si>
  <si>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</si>
  <si>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</si>
  <si>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</si>
  <si>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</si>
  <si>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</si>
  <si>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</si>
  <si>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</si>
  <si>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</si>
  <si>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</si>
  <si>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</si>
  <si>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</si>
  <si>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</si>
  <si>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</si>
  <si>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</si>
  <si>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</si>
  <si>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</si>
  <si>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</si>
  <si>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</si>
  <si>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</si>
  <si>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</si>
  <si>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</si>
  <si>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</si>
  <si>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</si>
  <si>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</si>
  <si>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</si>
  <si>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</si>
  <si>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</si>
  <si>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</si>
  <si>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</si>
  <si>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</si>
  <si>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</si>
  <si>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</si>
  <si>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</si>
  <si>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</si>
  <si>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</si>
  <si>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</si>
  <si>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</si>
  <si>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</si>
  <si>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</si>
  <si>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</si>
  <si>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</si>
  <si>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</si>
  <si>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</si>
  <si>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</si>
  <si>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</si>
  <si>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</si>
  <si>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</si>
  <si>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</si>
  <si>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</si>
  <si>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</si>
  <si>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</si>
  <si>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</si>
  <si>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</si>
  <si>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</si>
  <si>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</si>
  <si>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</si>
  <si>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</si>
  <si>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</si>
  <si>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</si>
  <si>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</si>
  <si>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</si>
  <si>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</si>
  <si>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</si>
  <si>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</si>
  <si>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</si>
  <si>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</si>
  <si>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</si>
  <si>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</si>
  <si>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</si>
  <si>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</si>
  <si>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</si>
  <si>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</si>
  <si>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</si>
  <si>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</si>
  <si>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</si>
  <si>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</si>
  <si>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</si>
  <si>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</si>
  <si>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</si>
  <si>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</si>
  <si>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</si>
  <si>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</si>
  <si>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</si>
  <si>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</si>
  <si>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</si>
  <si>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</si>
  <si>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</si>
  <si>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</si>
  <si>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</si>
  <si>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</si>
  <si>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</si>
  <si>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</si>
  <si>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</si>
  <si>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</si>
  <si>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</si>
  <si>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</si>
  <si>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</si>
  <si>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</si>
  <si>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</si>
  <si>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</si>
  <si>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</si>
  <si>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</si>
  <si>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</si>
  <si>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</si>
  <si>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</si>
  <si>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</si>
  <si>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</si>
  <si>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</si>
  <si>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</si>
  <si>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</si>
  <si>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</si>
  <si>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</si>
  <si>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</si>
  <si>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</si>
  <si>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</si>
  <si>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</si>
  <si>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</si>
  <si>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</si>
  <si>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</si>
  <si>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</si>
  <si>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</si>
  <si>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</si>
  <si>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</si>
  <si>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</si>
  <si>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</si>
  <si>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</si>
  <si>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</si>
  <si>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</si>
  <si>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</si>
  <si>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</si>
  <si>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</si>
  <si>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</si>
  <si>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</si>
  <si>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</si>
  <si>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</si>
  <si>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</si>
  <si>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</si>
  <si>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</si>
  <si>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</si>
  <si>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</si>
  <si>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</si>
  <si>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</si>
  <si>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</si>
  <si>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</si>
  <si>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</si>
  <si>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</si>
  <si>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</si>
  <si>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</si>
  <si>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</si>
  <si>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</si>
  <si>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</si>
  <si>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</si>
  <si>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</si>
  <si>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</si>
  <si>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</si>
  <si>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</si>
  <si>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</si>
  <si>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</si>
  <si>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</si>
  <si>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</si>
  <si>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</si>
  <si>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</si>
  <si>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</si>
  <si>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</si>
  <si>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</si>
  <si>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</si>
  <si>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</si>
  <si>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</si>
  <si>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</si>
  <si>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</si>
  <si>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</si>
  <si>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</si>
  <si>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</si>
  <si>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</si>
  <si>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</si>
  <si>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</si>
  <si>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</si>
  <si>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</si>
  <si>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</si>
  <si>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</si>
  <si>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</si>
  <si>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</si>
  <si>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</si>
  <si>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</si>
  <si>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</si>
  <si>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</si>
  <si>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</si>
  <si>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</si>
  <si>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</si>
  <si>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</si>
  <si>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</si>
  <si>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</si>
  <si>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</si>
  <si>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</si>
  <si>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</si>
  <si>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</si>
  <si>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</si>
  <si>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</si>
  <si>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</si>
  <si>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</si>
  <si>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</si>
  <si>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</si>
  <si>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</si>
  <si>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</si>
  <si>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</si>
  <si>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</si>
  <si>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</si>
  <si>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</si>
  <si>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</si>
  <si>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</si>
  <si>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</si>
  <si>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</si>
  <si>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</si>
  <si>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</si>
  <si>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</si>
  <si>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</si>
  <si>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</si>
  <si>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</si>
  <si>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</si>
  <si>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</si>
  <si>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</si>
  <si>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</si>
  <si>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</si>
  <si>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</si>
  <si>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</si>
  <si>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</si>
  <si>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</si>
  <si>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</si>
  <si>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</si>
  <si>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</si>
  <si>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</si>
  <si>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</si>
  <si>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</si>
  <si>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</si>
  <si>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</si>
  <si>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</si>
  <si>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</si>
  <si>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</si>
  <si>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</si>
  <si>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</si>
  <si>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</si>
  <si>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</si>
  <si>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</si>
  <si>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</si>
  <si>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</si>
  <si>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</si>
  <si>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</si>
  <si>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</si>
  <si>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</si>
  <si>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</si>
  <si>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</si>
  <si>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</si>
  <si>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</si>
  <si>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</si>
  <si>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</si>
  <si>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</si>
  <si>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</si>
  <si>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</si>
  <si>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</si>
  <si>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</si>
  <si>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</si>
  <si>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</si>
  <si>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</si>
  <si>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</si>
  <si>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</si>
  <si>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</si>
  <si>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</si>
  <si>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</si>
  <si>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</si>
  <si>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</si>
  <si>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</si>
  <si>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</si>
  <si>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</si>
  <si>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</si>
  <si>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</si>
  <si>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</si>
  <si>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</si>
  <si>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</si>
  <si>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</si>
  <si>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</si>
  <si>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</si>
  <si>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</si>
  <si>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</si>
  <si>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</si>
  <si>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</si>
  <si>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</si>
  <si>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</si>
  <si>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</si>
  <si>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</si>
  <si>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</si>
  <si>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</si>
  <si>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</si>
  <si>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</si>
  <si>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</si>
  <si>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</si>
  <si>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</si>
  <si>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</si>
  <si>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</si>
  <si>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</si>
  <si>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</si>
  <si>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</si>
  <si>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</si>
  <si>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</si>
  <si>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</si>
  <si>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</si>
  <si>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</si>
  <si>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</si>
  <si>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</si>
  <si>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</si>
  <si>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</si>
  <si>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</si>
  <si>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</si>
  <si>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</si>
  <si>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</si>
  <si>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</si>
  <si>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</si>
  <si>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</si>
  <si>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</si>
  <si>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</si>
  <si>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</si>
  <si>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</si>
  <si>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</si>
  <si>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</si>
  <si>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</si>
  <si>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</si>
  <si>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</si>
  <si>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</si>
  <si>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</si>
  <si>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</si>
  <si>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</si>
  <si>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</si>
  <si>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</si>
  <si>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</si>
  <si>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</si>
  <si>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</si>
  <si>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</si>
  <si>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</si>
  <si>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</si>
  <si>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</si>
  <si>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</si>
  <si>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</si>
  <si>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</si>
  <si>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</si>
  <si>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</si>
  <si>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</si>
  <si>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</si>
  <si>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</si>
  <si>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</si>
  <si>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</si>
  <si>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</si>
  <si>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</si>
  <si>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</si>
  <si>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</si>
  <si>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</si>
  <si>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</si>
  <si>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</si>
  <si>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</si>
  <si>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</si>
  <si>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</si>
  <si>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</si>
  <si>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</si>
  <si>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</si>
  <si>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</si>
  <si>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</si>
  <si>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</si>
  <si>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</si>
  <si>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</si>
  <si>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</si>
  <si>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</si>
  <si>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</si>
  <si>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</si>
  <si>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</si>
  <si>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</si>
  <si>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</si>
  <si>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</si>
  <si>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</si>
  <si>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</si>
  <si>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</si>
  <si>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</si>
  <si>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</si>
  <si>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</si>
  <si>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</si>
  <si>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</si>
  <si>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</si>
  <si>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</si>
  <si>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</si>
  <si>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</si>
  <si>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</si>
  <si>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</si>
  <si>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</si>
  <si>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</si>
  <si>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</si>
  <si>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</si>
  <si>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</si>
  <si>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</si>
  <si>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</si>
  <si>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</si>
  <si>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</si>
  <si>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</si>
  <si>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</si>
  <si>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</si>
  <si>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</si>
  <si>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</si>
  <si>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</si>
  <si>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</si>
  <si>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</si>
  <si>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</si>
  <si>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</si>
  <si>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</si>
  <si>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</si>
  <si>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</si>
  <si>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</si>
  <si>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</si>
  <si>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</si>
  <si>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</si>
  <si>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</si>
  <si>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</si>
  <si>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</si>
  <si>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</si>
  <si>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</si>
  <si>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</si>
  <si>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</si>
  <si>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</si>
  <si>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</si>
  <si>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</si>
  <si>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</si>
  <si>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</si>
  <si>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</si>
  <si>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</si>
  <si>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</si>
  <si>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</si>
  <si>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</si>
  <si>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</si>
  <si>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</si>
  <si>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</si>
  <si>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</si>
  <si>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</si>
  <si>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</si>
  <si>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</si>
  <si>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</si>
  <si>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</si>
  <si>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</si>
  <si>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</si>
  <si>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</si>
  <si>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</si>
  <si>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</si>
  <si>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</si>
  <si>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</si>
  <si>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</si>
  <si>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</si>
  <si>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</si>
  <si>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</si>
  <si>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</si>
  <si>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</si>
  <si>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</si>
  <si>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</si>
  <si>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</si>
  <si>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</si>
  <si>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</si>
  <si>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</si>
  <si>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</si>
  <si>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</si>
  <si>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</si>
  <si>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</si>
  <si>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</si>
  <si>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</si>
  <si>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</si>
  <si>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</si>
  <si>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</si>
  <si>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</si>
  <si>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</si>
  <si>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</si>
  <si>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</si>
  <si>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</si>
  <si>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</si>
  <si>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</si>
  <si>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</si>
  <si>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</si>
  <si>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</si>
  <si>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</si>
  <si>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</si>
  <si>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</si>
  <si>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</si>
  <si>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</si>
  <si>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</si>
  <si>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</si>
  <si>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</si>
  <si>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</si>
  <si>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</si>
  <si>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</si>
  <si>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</si>
  <si>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</si>
  <si>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</si>
  <si>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</si>
  <si>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</si>
  <si>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</si>
  <si>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</si>
  <si>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</si>
  <si>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</si>
  <si>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</si>
  <si>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</si>
  <si>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</si>
  <si>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</si>
  <si>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</si>
  <si>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</si>
  <si>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</si>
  <si>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</si>
  <si>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</si>
  <si>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</si>
  <si>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</si>
  <si>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</si>
  <si>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</si>
  <si>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</si>
  <si>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</si>
  <si>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</si>
  <si>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</si>
  <si>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</si>
  <si>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</si>
  <si>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</si>
  <si>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</si>
  <si>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</si>
  <si>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</si>
  <si>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</si>
  <si>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</si>
  <si>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</si>
  <si>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</si>
  <si>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</si>
  <si>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</si>
  <si>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</si>
  <si>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</si>
  <si>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</si>
  <si>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</si>
  <si>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</si>
  <si>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</si>
  <si>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</si>
  <si>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</si>
  <si>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</si>
  <si>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</si>
  <si>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</si>
  <si>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</si>
  <si>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</si>
  <si>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</si>
  <si>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</si>
  <si>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</si>
  <si>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</si>
  <si>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</si>
  <si>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</si>
  <si>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</si>
  <si>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</si>
  <si>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</si>
  <si>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</si>
  <si>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</si>
  <si>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</si>
  <si>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</si>
  <si>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</si>
  <si>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</si>
  <si>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</si>
  <si>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</si>
  <si>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</si>
  <si>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</si>
  <si>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</si>
  <si>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</si>
  <si>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</si>
  <si>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</si>
  <si>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</si>
  <si>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</si>
  <si>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</si>
  <si>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</si>
  <si>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</si>
  <si>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</si>
  <si>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</si>
  <si>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</si>
  <si>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</si>
  <si>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</si>
  <si>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</si>
  <si>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</si>
  <si>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</si>
  <si>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</si>
  <si>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</si>
  <si>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</si>
  <si>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</si>
  <si>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</si>
  <si>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</si>
  <si>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</si>
  <si>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</si>
  <si>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</si>
  <si>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</si>
  <si>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</si>
  <si>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</si>
  <si>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</si>
  <si>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</si>
  <si>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</si>
  <si>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</si>
  <si>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</si>
  <si>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</si>
  <si>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</si>
  <si>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</si>
  <si>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</si>
  <si>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</si>
  <si>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</si>
  <si>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</si>
  <si>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</si>
  <si>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</si>
  <si>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</si>
  <si>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</si>
  <si>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</si>
  <si>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</si>
  <si>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</si>
  <si>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</si>
  <si>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</si>
  <si>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</si>
  <si>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</si>
  <si>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</si>
  <si>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</si>
  <si>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</si>
  <si>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</si>
  <si>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</si>
  <si>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</si>
  <si>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</si>
  <si>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</si>
  <si>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</si>
  <si>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</si>
  <si>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</si>
  <si>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</si>
  <si>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</si>
  <si>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</si>
  <si>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</si>
  <si>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</si>
  <si>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</si>
  <si>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</si>
  <si>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</si>
  <si>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</si>
  <si>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</si>
  <si>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</si>
  <si>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</si>
  <si>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</si>
  <si>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</si>
  <si>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</si>
  <si>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</si>
  <si>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</si>
  <si>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</si>
  <si>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</si>
  <si>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</si>
  <si>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</si>
  <si>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</si>
  <si>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</si>
  <si>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</si>
  <si>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</si>
  <si>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</si>
  <si>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</si>
  <si>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</si>
  <si>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</si>
  <si>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</si>
  <si>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</si>
  <si>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</si>
  <si>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</si>
  <si>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</si>
  <si>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</si>
  <si>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</si>
  <si>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</si>
  <si>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</si>
  <si>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</si>
  <si>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</si>
  <si>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</si>
  <si>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</si>
  <si>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</si>
  <si>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</si>
  <si>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</si>
  <si>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</si>
  <si>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</si>
  <si>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</si>
  <si>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</si>
  <si>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</si>
  <si>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</si>
  <si>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</si>
  <si>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</si>
  <si>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</si>
  <si>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</si>
  <si>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</si>
  <si>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</si>
  <si>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</si>
  <si>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</si>
  <si>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</si>
  <si>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</si>
  <si>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</si>
  <si>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</si>
  <si>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</si>
  <si>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</si>
  <si>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</si>
  <si>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</si>
  <si>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</si>
  <si>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</si>
  <si>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</si>
  <si>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</si>
  <si>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</si>
  <si>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</si>
  <si>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</si>
  <si>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</si>
  <si>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</si>
  <si>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</si>
  <si>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</si>
  <si>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</si>
  <si>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</si>
  <si>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</si>
  <si>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</si>
  <si>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</si>
  <si>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</si>
  <si>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</si>
  <si>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</si>
  <si>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</si>
  <si>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</si>
  <si>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</si>
  <si>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</si>
  <si>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</si>
  <si>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</si>
  <si>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</si>
  <si>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</si>
  <si>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</si>
  <si>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</si>
  <si>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</si>
  <si>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</si>
  <si>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</si>
  <si>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</si>
  <si>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</si>
  <si>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</si>
  <si>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</si>
  <si>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</si>
  <si>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</si>
  <si>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</si>
  <si>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</si>
  <si>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</si>
  <si>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</si>
  <si>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</si>
  <si>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</si>
  <si>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</si>
  <si>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</si>
  <si>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</si>
  <si>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</si>
  <si>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</si>
  <si>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</si>
  <si>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</si>
  <si>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</si>
  <si>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</si>
  <si>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</si>
  <si>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</si>
  <si>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</si>
  <si>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</si>
  <si>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</si>
  <si>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</si>
  <si>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</si>
  <si>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</si>
  <si>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</si>
  <si>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</si>
  <si>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</si>
  <si>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</si>
  <si>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</si>
  <si>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</si>
  <si>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</si>
  <si>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</si>
  <si>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</si>
  <si>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</si>
  <si>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</si>
  <si>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</si>
  <si>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</si>
  <si>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</si>
  <si>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</si>
  <si>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</si>
  <si>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</si>
  <si>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</si>
  <si>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</si>
  <si>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</si>
  <si>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</si>
  <si>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</si>
  <si>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</si>
  <si>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</si>
  <si>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</si>
  <si>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</si>
  <si>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</si>
  <si>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</si>
  <si>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</si>
  <si>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</si>
  <si>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</si>
  <si>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</si>
  <si>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</si>
  <si>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</si>
  <si>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</si>
  <si>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</si>
  <si>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</si>
  <si>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</si>
  <si>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</si>
  <si>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</si>
  <si>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</si>
  <si>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</si>
  <si>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</si>
  <si>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</si>
  <si>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</si>
  <si>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</si>
  <si>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</si>
  <si>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</si>
  <si>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</si>
  <si>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</si>
  <si>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</si>
  <si>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</si>
  <si>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</si>
  <si>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</si>
  <si>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</si>
  <si>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</si>
  <si>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</si>
  <si>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</si>
  <si>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</si>
  <si>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</si>
  <si>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</si>
  <si>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</si>
  <si>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</si>
  <si>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</si>
  <si>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</si>
  <si>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</si>
  <si>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</si>
  <si>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</si>
  <si>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</si>
  <si>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</si>
  <si>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</si>
  <si>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</si>
  <si>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</si>
  <si>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</si>
  <si>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</si>
  <si>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</si>
  <si>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</si>
  <si>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</si>
  <si>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</si>
  <si>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</si>
  <si>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</si>
  <si>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</si>
  <si>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</si>
  <si>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</si>
  <si>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</si>
  <si>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</si>
  <si>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</si>
  <si>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</si>
  <si>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</si>
  <si>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</si>
  <si>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</si>
  <si>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</si>
  <si>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</si>
  <si>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</si>
  <si>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</si>
  <si>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</si>
  <si>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</si>
  <si>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</si>
  <si>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</si>
  <si>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</si>
  <si>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</si>
  <si>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</si>
  <si>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</si>
  <si>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</si>
  <si>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</si>
  <si>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</si>
  <si>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</si>
  <si>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</si>
  <si>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</si>
  <si>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</si>
  <si>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</si>
  <si>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</si>
  <si>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</si>
  <si>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</si>
  <si>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</si>
  <si>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</si>
  <si>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</si>
  <si>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</si>
  <si>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</si>
  <si>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</si>
  <si>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</si>
  <si>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</si>
  <si>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</si>
  <si>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</si>
  <si>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</si>
  <si>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</si>
  <si>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</si>
  <si>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</si>
  <si>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</si>
  <si>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</si>
  <si>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</si>
  <si>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</si>
  <si>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</si>
  <si>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</si>
  <si>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</si>
  <si>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</si>
  <si>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</si>
  <si>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</si>
  <si>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</si>
  <si>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</si>
  <si>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</si>
  <si>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</si>
  <si>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</si>
  <si>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</si>
  <si>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</si>
  <si>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</si>
  <si>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</si>
  <si>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</si>
  <si>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</si>
  <si>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</si>
  <si>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</si>
  <si>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</si>
  <si>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</si>
  <si>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</si>
  <si>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</si>
  <si>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</si>
  <si>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</si>
  <si>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</si>
  <si>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</si>
  <si>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</si>
  <si>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</si>
  <si>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</si>
  <si>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</si>
  <si>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</si>
  <si>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</si>
  <si>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</si>
  <si>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</si>
  <si>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</si>
  <si>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</si>
  <si>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</si>
  <si>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</si>
  <si>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</si>
  <si>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</si>
  <si>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</si>
  <si>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</si>
  <si>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</si>
  <si>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</si>
  <si>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</si>
  <si>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</si>
  <si>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</si>
  <si>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</si>
  <si>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</si>
  <si>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</si>
  <si>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</si>
  <si>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</si>
  <si>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</si>
  <si>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</si>
  <si>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</si>
  <si>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</si>
  <si>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</si>
  <si>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</si>
  <si>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</si>
  <si>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</si>
  <si>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</si>
  <si>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</si>
  <si>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</si>
  <si>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</si>
  <si>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</si>
  <si>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</si>
  <si>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</si>
  <si>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</si>
  <si>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</si>
  <si>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</si>
  <si>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</si>
  <si>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</si>
  <si>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</si>
  <si>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</si>
  <si>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</si>
  <si>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</si>
  <si>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</si>
  <si>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</si>
  <si>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</si>
  <si>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</si>
  <si>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</si>
  <si>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</si>
  <si>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</si>
  <si>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</si>
  <si>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</si>
  <si>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</si>
  <si>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</si>
  <si>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</si>
  <si>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</si>
  <si>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</si>
  <si>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</si>
  <si>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</si>
  <si>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</si>
  <si>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</si>
  <si>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</si>
  <si>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</si>
  <si>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</si>
  <si>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</si>
  <si>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</si>
  <si>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</si>
  <si>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</si>
  <si>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</si>
  <si>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</si>
  <si>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</si>
  <si>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</si>
  <si>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</si>
  <si>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</si>
  <si>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</si>
  <si>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</si>
  <si>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</si>
  <si>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</si>
  <si>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</si>
  <si>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</si>
  <si>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</si>
  <si>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</si>
  <si>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</si>
  <si>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</si>
  <si>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</si>
  <si>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</si>
  <si>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</si>
  <si>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</si>
  <si>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</si>
  <si>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</si>
  <si>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</si>
  <si>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</si>
  <si>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</si>
  <si>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</si>
  <si>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</si>
  <si>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</si>
  <si>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</si>
  <si>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</si>
  <si>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</si>
  <si>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</si>
  <si>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</si>
  <si>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</si>
  <si>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</si>
  <si>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</si>
  <si>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</si>
  <si>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</si>
  <si>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</si>
  <si>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</si>
  <si>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</si>
  <si>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</si>
  <si>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</si>
  <si>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</si>
  <si>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</si>
  <si>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</si>
  <si>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</si>
  <si>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</si>
  <si>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</si>
  <si>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</si>
  <si>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</si>
  <si>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</si>
  <si>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</si>
  <si>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</si>
  <si>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</si>
  <si>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</si>
  <si>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</si>
  <si>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</si>
  <si>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</si>
  <si>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</si>
  <si>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</si>
  <si>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</si>
  <si>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</si>
  <si>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</si>
  <si>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</si>
  <si>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</si>
  <si>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</si>
  <si>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</si>
  <si>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</si>
  <si>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</si>
  <si>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</si>
  <si>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</si>
  <si>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</si>
  <si>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</si>
  <si>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</si>
  <si>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</si>
  <si>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</si>
  <si>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</si>
  <si>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</si>
  <si>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</si>
  <si>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</si>
  <si>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</si>
  <si>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</si>
  <si>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</si>
  <si>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</si>
  <si>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</si>
  <si>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</si>
  <si>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</si>
  <si>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</si>
  <si>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</si>
  <si>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</si>
  <si>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</si>
  <si>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</si>
  <si>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</si>
  <si>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</si>
  <si>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</si>
  <si>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</si>
  <si>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</si>
  <si>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</si>
  <si>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</si>
  <si>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</si>
  <si>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</si>
  <si>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</si>
  <si>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</si>
  <si>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</si>
  <si>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</si>
  <si>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</si>
  <si>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</si>
  <si>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</si>
  <si>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</si>
  <si>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</si>
  <si>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</si>
  <si>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</si>
  <si>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</si>
  <si>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</si>
  <si>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</si>
  <si>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</si>
  <si>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</si>
  <si>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</si>
  <si>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</si>
  <si>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</si>
  <si>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</si>
  <si>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</si>
  <si>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</si>
  <si>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</si>
  <si>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</si>
  <si>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</si>
  <si>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</si>
  <si>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</si>
  <si>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</si>
  <si>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</si>
  <si>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</si>
  <si>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</si>
  <si>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</si>
  <si>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</si>
  <si>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</si>
  <si>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</si>
  <si>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</si>
  <si>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</si>
  <si>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</si>
  <si>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</si>
  <si>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</si>
  <si>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</si>
  <si>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</si>
  <si>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</si>
  <si>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</si>
  <si>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</si>
  <si>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</si>
  <si>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</si>
  <si>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</si>
  <si>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</si>
  <si>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</si>
  <si>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</si>
  <si>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</si>
  <si>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</si>
  <si>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</si>
  <si>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</si>
  <si>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</si>
  <si>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</si>
  <si>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</si>
  <si>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</si>
  <si>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</si>
  <si>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</si>
  <si>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</si>
  <si>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</si>
  <si>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</si>
  <si>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</si>
  <si>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</si>
  <si>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</si>
  <si>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</si>
  <si>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</si>
  <si>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</si>
  <si>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</si>
  <si>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</si>
  <si>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</si>
  <si>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</si>
  <si>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</si>
  <si>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</si>
  <si>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</si>
  <si>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</si>
  <si>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</si>
  <si>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</si>
  <si>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</si>
  <si>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</si>
  <si>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</si>
  <si>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</si>
  <si>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</si>
  <si>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</si>
  <si>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</si>
  <si>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</si>
  <si>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</si>
  <si>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</si>
  <si>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</si>
  <si>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</si>
  <si>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</si>
  <si>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</si>
  <si>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</si>
  <si>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</si>
  <si>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</si>
  <si>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</si>
  <si>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</si>
  <si>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</si>
  <si>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</si>
  <si>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</si>
  <si>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</si>
  <si>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</si>
  <si>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</si>
  <si>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</si>
  <si>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</si>
  <si>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</si>
  <si>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</si>
  <si>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</si>
  <si>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</si>
  <si>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</si>
  <si>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</si>
  <si>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</si>
  <si>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</si>
  <si>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</si>
  <si>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</si>
  <si>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</si>
  <si>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</si>
  <si>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</si>
  <si>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</si>
  <si>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</si>
  <si>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</si>
  <si>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</si>
  <si>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</si>
  <si>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</si>
  <si>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</si>
  <si>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</si>
  <si>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</si>
  <si>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</si>
  <si>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</si>
  <si>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</si>
  <si>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</si>
  <si>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</si>
  <si>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</si>
  <si>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</si>
  <si>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</si>
  <si>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</si>
  <si>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</si>
  <si>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</si>
  <si>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</si>
  <si>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</si>
  <si>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</si>
  <si>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</si>
  <si>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</si>
  <si>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</si>
  <si>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</si>
  <si>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</si>
  <si>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</si>
  <si>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</si>
  <si>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</si>
  <si>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</si>
  <si>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</si>
  <si>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</si>
  <si>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</si>
  <si>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</si>
  <si>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</si>
  <si>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</si>
  <si>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</si>
  <si>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</si>
  <si>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</si>
  <si>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</si>
  <si>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</si>
  <si>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</si>
  <si>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</si>
  <si>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</si>
  <si>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</si>
  <si>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</si>
  <si>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</si>
  <si>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</si>
  <si>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</si>
  <si>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</si>
  <si>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</si>
  <si>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</si>
  <si>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</si>
  <si>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</si>
  <si>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</si>
  <si>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</si>
  <si>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</si>
  <si>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</si>
  <si>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</si>
  <si>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</si>
  <si>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</si>
  <si>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</si>
  <si>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</si>
  <si>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</si>
  <si>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</si>
  <si>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</si>
  <si>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</si>
  <si>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</si>
  <si>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</si>
  <si>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</si>
  <si>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</si>
  <si>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</si>
  <si>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</si>
  <si>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</si>
  <si>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</si>
  <si>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</si>
  <si>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</si>
  <si>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</si>
  <si>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</si>
  <si>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</si>
  <si>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</si>
  <si>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</si>
  <si>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</si>
  <si>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</si>
  <si>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</si>
  <si>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</si>
  <si>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</si>
  <si>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</si>
  <si>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</si>
  <si>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</si>
  <si>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</si>
  <si>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</si>
  <si>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</si>
  <si>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</si>
  <si>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</si>
  <si>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</si>
  <si>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</si>
  <si>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</si>
  <si>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</si>
  <si>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</si>
  <si>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</si>
  <si>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</si>
  <si>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</si>
  <si>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</si>
  <si>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</si>
  <si>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</si>
  <si>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</si>
  <si>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</si>
  <si>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</si>
  <si>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</si>
  <si>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</si>
  <si>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</si>
  <si>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</si>
  <si>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</si>
  <si>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</si>
  <si>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</si>
  <si>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</si>
  <si>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</si>
  <si>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</si>
  <si>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</si>
  <si>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</si>
  <si>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</si>
  <si>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</si>
  <si>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</si>
  <si>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</si>
  <si>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</si>
  <si>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</si>
  <si>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</si>
  <si>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</si>
  <si>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</si>
  <si>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</si>
  <si>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</si>
  <si>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</si>
  <si>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</si>
  <si>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</si>
  <si>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</si>
  <si>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</si>
  <si>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</si>
  <si>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</si>
  <si>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</si>
  <si>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</si>
  <si>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</si>
  <si>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</si>
  <si>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</si>
  <si>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</si>
  <si>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</si>
  <si>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</si>
  <si>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</si>
  <si>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</si>
  <si>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</si>
  <si>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</si>
  <si>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</si>
  <si>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</si>
  <si>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</si>
  <si>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</si>
  <si>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</si>
  <si>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</si>
  <si>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</si>
  <si>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</si>
  <si>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</si>
  <si>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</si>
  <si>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</si>
  <si>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</si>
  <si>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</si>
  <si>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</si>
  <si>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</si>
  <si>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</si>
  <si>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</si>
  <si>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</si>
  <si>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</si>
  <si>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</si>
  <si>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</si>
  <si>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</si>
  <si>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</si>
  <si>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</si>
  <si>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</si>
  <si>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</si>
  <si>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</si>
  <si>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</si>
  <si>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</si>
  <si>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</si>
  <si>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</si>
  <si>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</si>
  <si>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</si>
  <si>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</si>
  <si>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</si>
  <si>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</si>
  <si>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</si>
  <si>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</si>
  <si>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</si>
  <si>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</si>
  <si>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</si>
  <si>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</si>
  <si>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</si>
  <si>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</si>
  <si>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</si>
  <si>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</si>
  <si>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</si>
  <si>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</si>
  <si>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</si>
  <si>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</si>
  <si>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</si>
  <si>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</si>
  <si>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</si>
  <si>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</si>
  <si>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</si>
  <si>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</si>
  <si>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</si>
  <si>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</si>
  <si>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</si>
  <si>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</si>
  <si>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</si>
  <si>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</si>
  <si>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</si>
  <si>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</si>
  <si>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</si>
  <si>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</si>
  <si>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</si>
  <si>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</si>
  <si>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</si>
  <si>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</si>
  <si>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</si>
  <si>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</si>
  <si>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</si>
  <si>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</si>
  <si>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</si>
  <si>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</si>
  <si>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</si>
  <si>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</si>
  <si>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</si>
  <si>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</si>
  <si>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</si>
  <si>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</si>
  <si>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</si>
  <si>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</si>
  <si>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</si>
  <si>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</si>
  <si>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</si>
  <si>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</si>
  <si>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</si>
  <si>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</si>
  <si>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</si>
  <si>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</si>
  <si>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</si>
  <si>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</si>
  <si>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</si>
  <si>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</si>
  <si>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</si>
  <si>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</si>
  <si>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</si>
  <si>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</si>
  <si>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</si>
  <si>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</si>
  <si>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</si>
  <si>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</si>
  <si>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</si>
  <si>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</si>
  <si>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</si>
  <si>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</si>
  <si>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</si>
  <si>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</si>
  <si>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</si>
  <si>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</si>
  <si>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</si>
  <si>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</si>
  <si>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</si>
  <si>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</si>
  <si>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</si>
  <si>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</si>
  <si>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</si>
  <si>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</si>
  <si>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</si>
  <si>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</si>
  <si>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</si>
  <si>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</si>
  <si>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</si>
  <si>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</si>
  <si>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</si>
  <si>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</si>
  <si>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</si>
  <si>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</si>
  <si>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</si>
  <si>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</si>
  <si>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</si>
  <si>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</si>
  <si>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</si>
  <si>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</si>
  <si>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</si>
  <si>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</si>
  <si>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</si>
  <si>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</si>
  <si>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</si>
  <si>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</si>
  <si>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</si>
  <si>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</si>
  <si>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</si>
  <si>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</si>
  <si>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</si>
  <si>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</si>
  <si>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</si>
  <si>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</si>
  <si>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</si>
  <si>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</si>
  <si>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</si>
  <si>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</si>
  <si>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</si>
  <si>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</si>
  <si>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</si>
  <si>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</si>
  <si>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</si>
  <si>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</si>
  <si>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</si>
  <si>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</si>
  <si>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</si>
  <si>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</si>
  <si>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</si>
  <si>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</si>
  <si>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</si>
  <si>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</si>
  <si>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</si>
  <si>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</si>
  <si>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</si>
  <si>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</si>
  <si>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</si>
  <si>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</si>
  <si>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</si>
  <si>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</si>
  <si>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</si>
  <si>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</si>
  <si>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</si>
  <si>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</si>
  <si>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</si>
  <si>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</si>
  <si>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</si>
  <si>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</si>
  <si>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</si>
  <si>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</si>
  <si>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</si>
  <si>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</si>
  <si>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</si>
  <si>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</si>
  <si>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</si>
  <si>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</si>
  <si>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</si>
  <si>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</si>
  <si>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</si>
  <si>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</si>
  <si>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</si>
  <si>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</si>
  <si>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</si>
  <si>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</si>
  <si>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</si>
  <si>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</si>
  <si>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</si>
  <si>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</si>
  <si>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</si>
  <si>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</si>
  <si>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</si>
  <si>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</si>
  <si>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</si>
  <si>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</si>
  <si>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</si>
  <si>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</si>
  <si>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</si>
  <si>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</si>
  <si>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</si>
  <si>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</si>
  <si>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</si>
  <si>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</si>
  <si>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</si>
  <si>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</si>
  <si>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</si>
  <si>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</si>
  <si>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</si>
  <si>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</si>
  <si>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</si>
  <si>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</si>
  <si>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</si>
  <si>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</si>
  <si>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</si>
  <si>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</si>
  <si>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</si>
  <si>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</si>
  <si>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</si>
  <si>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</si>
  <si>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</si>
  <si>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</si>
  <si>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</si>
  <si>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</si>
  <si>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</si>
  <si>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</si>
  <si>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</si>
  <si>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</si>
  <si>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</si>
  <si>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</si>
  <si>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</si>
  <si>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</si>
  <si>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</si>
  <si>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</si>
  <si>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</si>
  <si>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</si>
  <si>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</si>
  <si>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</si>
  <si>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</si>
  <si>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</si>
  <si>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</si>
  <si>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</si>
  <si>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</si>
  <si>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</si>
  <si>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</si>
  <si>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</si>
  <si>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</si>
  <si>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</si>
  <si>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</si>
  <si>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</si>
  <si>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</si>
  <si>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</si>
  <si>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</si>
  <si>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</si>
  <si>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</si>
  <si>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</si>
  <si>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</si>
  <si>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</si>
  <si>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</si>
  <si>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</si>
  <si>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</si>
  <si>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</si>
  <si>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</si>
  <si>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</si>
  <si>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</si>
  <si>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</si>
  <si>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</si>
  <si>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</si>
  <si>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</si>
  <si>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</si>
  <si>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</si>
  <si>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</si>
  <si>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</si>
  <si>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</si>
  <si>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</si>
  <si>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</si>
  <si>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</si>
  <si>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</si>
  <si>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</si>
  <si>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</si>
  <si>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</si>
  <si>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</si>
  <si>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</si>
  <si>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</si>
  <si>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</si>
  <si>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</si>
  <si>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</si>
  <si>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</si>
  <si>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</si>
  <si>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</si>
  <si>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</si>
  <si>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</si>
  <si>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</si>
  <si>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</si>
  <si>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</si>
  <si>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</si>
  <si>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</si>
  <si>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</si>
  <si>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</si>
  <si>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</si>
  <si>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</si>
  <si>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</si>
  <si>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</si>
  <si>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</si>
  <si>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</si>
  <si>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</si>
  <si>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</si>
  <si>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</si>
  <si>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</si>
  <si>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</si>
  <si>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</si>
  <si>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</si>
  <si>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</si>
  <si>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</si>
  <si>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</si>
  <si>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</si>
  <si>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</si>
  <si>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</si>
  <si>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</si>
  <si>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</si>
  <si>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</si>
  <si>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</si>
  <si>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</si>
  <si>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</si>
  <si>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</si>
  <si>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</si>
  <si>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</si>
  <si>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</si>
  <si>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</si>
  <si>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</si>
  <si>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</si>
  <si>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</si>
  <si>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</si>
  <si>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</si>
  <si>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</si>
  <si>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</si>
  <si>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</si>
  <si>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</si>
  <si>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</si>
  <si>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</si>
  <si>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</si>
  <si>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</si>
  <si>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</si>
  <si>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</si>
  <si>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</si>
  <si>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</si>
  <si>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</si>
  <si>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</si>
  <si>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</si>
  <si>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</si>
  <si>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</si>
  <si>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</si>
  <si>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</si>
  <si>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</si>
  <si>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</si>
  <si>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</si>
  <si>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</si>
  <si>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</si>
  <si>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</si>
  <si>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</si>
  <si>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</si>
  <si>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</si>
  <si>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</si>
  <si>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</si>
  <si>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</si>
  <si>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</si>
  <si>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</si>
  <si>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</si>
  <si>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</si>
  <si>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</si>
  <si>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</si>
  <si>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</si>
  <si>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</si>
  <si>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</si>
  <si>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</si>
  <si>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</si>
  <si>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</si>
  <si>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</si>
  <si>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</si>
  <si>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</si>
  <si>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</si>
  <si>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</si>
  <si>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</si>
  <si>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</si>
  <si>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</si>
  <si>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</si>
  <si>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</si>
  <si>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</si>
  <si>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</si>
  <si>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</si>
  <si>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</si>
  <si>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</si>
  <si>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</si>
  <si>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</si>
  <si>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</si>
  <si>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</si>
  <si>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</si>
  <si>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</si>
  <si>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</si>
  <si>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</si>
  <si>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</si>
  <si>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</si>
  <si>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</si>
  <si>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</si>
  <si>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</si>
  <si>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</si>
  <si>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</si>
  <si>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</si>
  <si>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</si>
  <si>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</si>
  <si>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</si>
  <si>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</si>
  <si>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</si>
  <si>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</si>
  <si>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</si>
  <si>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</si>
  <si>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</si>
  <si>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</si>
  <si>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</si>
  <si>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</si>
  <si>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</si>
  <si>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</si>
  <si>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</si>
  <si>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</si>
  <si>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</si>
  <si>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</si>
  <si>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</si>
  <si>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</si>
  <si>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</si>
  <si>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</si>
  <si>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</si>
  <si>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</si>
  <si>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</si>
  <si>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</si>
  <si>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</si>
  <si>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</si>
  <si>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</si>
  <si>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</si>
  <si>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</si>
  <si>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</si>
  <si>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</si>
  <si>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</si>
  <si>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</si>
  <si>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</si>
  <si>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</si>
  <si>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</si>
  <si>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</si>
  <si>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</si>
  <si>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</si>
  <si>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</si>
  <si>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</si>
  <si>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</si>
  <si>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</si>
  <si>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</si>
  <si>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</si>
  <si>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</si>
  <si>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</si>
  <si>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</si>
  <si>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</si>
  <si>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</si>
  <si>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</si>
  <si>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</si>
  <si>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</si>
  <si>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</si>
  <si>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</si>
  <si>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</si>
  <si>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</si>
  <si>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</si>
  <si>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</si>
  <si>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</si>
  <si>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</si>
  <si>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</si>
  <si>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</si>
  <si>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</si>
  <si>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</si>
  <si>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</si>
  <si>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</si>
  <si>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</si>
  <si>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</si>
  <si>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</si>
  <si>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</si>
  <si>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</si>
  <si>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</si>
  <si>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</si>
  <si>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</si>
  <si>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</si>
  <si>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</si>
  <si>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</si>
  <si>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</si>
  <si>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</si>
  <si>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</si>
  <si>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</si>
  <si>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</si>
  <si>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</si>
  <si>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</si>
  <si>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</si>
  <si>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</si>
  <si>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</si>
  <si>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</si>
  <si>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</si>
  <si>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</si>
  <si>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</si>
  <si>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</si>
  <si>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</si>
  <si>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</si>
  <si>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</si>
  <si>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</si>
  <si>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</si>
  <si>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</si>
  <si>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</si>
  <si>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</si>
  <si>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</si>
  <si>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</si>
  <si>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</si>
  <si>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</si>
  <si>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</si>
  <si>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</si>
  <si>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</si>
  <si>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</si>
  <si>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</si>
  <si>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</si>
  <si>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</si>
  <si>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</si>
  <si>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</si>
  <si>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</si>
  <si>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</si>
  <si>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</si>
  <si>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</si>
  <si>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</si>
  <si>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</si>
  <si>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</si>
  <si>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</si>
  <si>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</si>
  <si>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</si>
  <si>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</si>
  <si>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</si>
  <si>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</si>
  <si>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</si>
  <si>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</si>
  <si>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</si>
  <si>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</si>
  <si>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</si>
  <si>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</si>
  <si>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</si>
  <si>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</si>
  <si>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</si>
  <si>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</si>
  <si>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</si>
  <si>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</si>
  <si>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</si>
  <si>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</si>
  <si>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</si>
  <si>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</si>
  <si>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</si>
  <si>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</si>
  <si>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</si>
  <si>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</si>
  <si>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</si>
  <si>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</si>
  <si>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</si>
  <si>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</si>
  <si>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</si>
  <si>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</si>
  <si>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</si>
  <si>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</si>
  <si>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</si>
  <si>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</si>
  <si>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</si>
  <si>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</si>
  <si>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</si>
  <si>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</si>
  <si>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</si>
  <si>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</si>
  <si>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</si>
  <si>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</si>
  <si>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</si>
  <si>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</si>
  <si>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</si>
  <si>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</si>
  <si>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</si>
  <si>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</si>
  <si>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</si>
  <si>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</si>
  <si>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</si>
  <si>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</si>
  <si>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</si>
  <si>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</si>
  <si>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</si>
  <si>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</si>
  <si>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</si>
  <si>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</si>
  <si>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</si>
  <si>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</si>
  <si>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</si>
  <si>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</si>
  <si>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</si>
  <si>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</si>
  <si>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</si>
  <si>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</si>
  <si>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</si>
  <si>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</si>
  <si>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</si>
  <si>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</si>
  <si>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</si>
  <si>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</si>
  <si>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</si>
  <si>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</si>
  <si>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</si>
  <si>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</si>
  <si>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</si>
  <si>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</si>
  <si>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</si>
  <si>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</si>
  <si>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</si>
  <si>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</si>
  <si>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</si>
  <si>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</si>
  <si>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</si>
  <si>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</si>
  <si>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</si>
  <si>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</si>
  <si>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</si>
  <si>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</si>
  <si>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</si>
  <si>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</si>
  <si>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</si>
  <si>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</si>
  <si>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</si>
  <si>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</si>
  <si>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</si>
  <si>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</si>
  <si>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</si>
  <si>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</si>
  <si>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</si>
  <si>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</si>
  <si>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</si>
  <si>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</si>
  <si>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</si>
  <si>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</si>
  <si>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</si>
  <si>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</si>
  <si>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</si>
  <si>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</si>
  <si>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</si>
  <si>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</si>
  <si>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</si>
  <si>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</si>
  <si>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</si>
  <si>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</si>
  <si>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</si>
  <si>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</si>
  <si>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</si>
  <si>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</si>
  <si>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</si>
  <si>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</si>
  <si>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</si>
  <si>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</si>
  <si>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</si>
  <si>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</si>
  <si>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</si>
  <si>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</si>
  <si>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</si>
  <si>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</si>
  <si>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</si>
  <si>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</si>
  <si>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</si>
  <si>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</si>
  <si>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</si>
  <si>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</si>
  <si>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</si>
  <si>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</si>
  <si>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</si>
  <si>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</si>
  <si>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</si>
  <si>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</si>
  <si>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</si>
  <si>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</si>
  <si>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</si>
  <si>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</si>
  <si>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</si>
  <si>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</si>
  <si>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</si>
  <si>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</si>
  <si>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</si>
  <si>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</si>
  <si>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</si>
  <si>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</si>
  <si>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</si>
  <si>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</si>
  <si>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</si>
  <si>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</si>
  <si>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</si>
  <si>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</si>
  <si>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</si>
  <si>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</si>
  <si>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</si>
  <si>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</si>
  <si>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</si>
  <si>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</si>
  <si>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</si>
  <si>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</si>
  <si>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</si>
  <si>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</si>
  <si>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</si>
  <si>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</si>
  <si>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</si>
  <si>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</si>
  <si>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</si>
  <si>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</si>
  <si>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</si>
  <si>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</si>
  <si>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</si>
  <si>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</si>
  <si>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</si>
  <si>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</si>
  <si>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</si>
  <si>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</si>
  <si>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</si>
  <si>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</si>
  <si>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</si>
  <si>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</si>
  <si>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</si>
  <si>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</si>
  <si>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</si>
  <si>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</si>
  <si>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</si>
  <si>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</si>
  <si>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</si>
  <si>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</si>
  <si>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</si>
  <si>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</si>
  <si>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</si>
  <si>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</si>
  <si>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</si>
  <si>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</si>
  <si>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</si>
  <si>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</si>
  <si>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</si>
  <si>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</si>
  <si>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</si>
  <si>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</si>
  <si>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</si>
  <si>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</si>
  <si>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</si>
  <si>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</si>
  <si>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</si>
  <si>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</si>
  <si>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</si>
  <si>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</si>
  <si>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</si>
  <si>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</si>
  <si>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</si>
  <si>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</si>
  <si>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</si>
  <si>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</si>
  <si>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</si>
  <si>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</si>
  <si>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</si>
  <si>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</si>
  <si>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</si>
  <si>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</si>
  <si>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</si>
  <si>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</si>
  <si>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</si>
  <si>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</si>
  <si>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</si>
  <si>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</si>
  <si>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</si>
  <si>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</si>
  <si>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</si>
  <si>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</si>
  <si>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</si>
  <si>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</si>
  <si>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</si>
  <si>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</si>
  <si>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</si>
  <si>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</si>
  <si>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</si>
  <si>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</si>
  <si>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</si>
  <si>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</si>
  <si>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</si>
  <si>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</si>
  <si>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</si>
  <si>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</si>
  <si>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</si>
  <si>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</si>
  <si>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</si>
  <si>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</si>
  <si>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</si>
  <si>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</si>
  <si>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</si>
  <si>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</si>
  <si>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</si>
  <si>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</si>
  <si>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</si>
  <si>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</si>
  <si>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</si>
  <si>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</si>
  <si>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</si>
  <si>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</si>
  <si>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</si>
  <si>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</si>
  <si>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</si>
  <si>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</si>
  <si>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</si>
  <si>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</si>
  <si>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</si>
  <si>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</si>
  <si>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</si>
  <si>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</si>
  <si>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</si>
  <si>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</si>
  <si>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</si>
  <si>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</si>
  <si>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</si>
  <si>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</si>
  <si>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</si>
  <si>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</si>
  <si>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</si>
  <si>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</si>
  <si>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</si>
  <si>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</si>
  <si>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</si>
  <si>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</si>
  <si>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</si>
  <si>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</si>
  <si>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</si>
  <si>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</si>
  <si>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</si>
  <si>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</si>
  <si>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</si>
  <si>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</si>
  <si>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</si>
  <si>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</si>
  <si>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</si>
  <si>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</si>
  <si>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</si>
  <si>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</si>
  <si>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</si>
  <si>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</si>
  <si>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</si>
  <si>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</si>
  <si>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</si>
  <si>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</si>
  <si>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</si>
  <si>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</si>
  <si>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</si>
  <si>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</si>
  <si>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</si>
  <si>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</si>
  <si>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</si>
  <si>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</si>
  <si>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</si>
  <si>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</si>
  <si>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</si>
  <si>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</si>
  <si>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</si>
  <si>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</si>
  <si>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</si>
  <si>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</si>
  <si>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</si>
  <si>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</si>
  <si>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</si>
  <si>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</si>
  <si>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</si>
  <si>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</si>
  <si>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</si>
  <si>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</si>
  <si>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</si>
  <si>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</si>
  <si>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</si>
  <si>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</si>
  <si>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</si>
  <si>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</si>
  <si>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</si>
  <si>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</si>
  <si>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</si>
  <si>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</si>
  <si>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</si>
  <si>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</si>
  <si>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</si>
  <si>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</si>
  <si>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</si>
  <si>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</si>
  <si>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</si>
  <si>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</si>
  <si>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</si>
  <si>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</si>
  <si>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</si>
  <si>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</si>
  <si>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</si>
  <si>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</si>
  <si>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</si>
  <si>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</si>
  <si>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</si>
  <si>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</si>
  <si>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</si>
  <si>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</si>
  <si>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</si>
  <si>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</si>
  <si>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</si>
  <si>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</si>
  <si>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</si>
  <si>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</si>
  <si>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</si>
  <si>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</si>
  <si>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</si>
  <si>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</si>
  <si>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</si>
  <si>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</si>
  <si>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</si>
  <si>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</si>
  <si>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</si>
  <si>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</si>
  <si>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</si>
  <si>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</si>
  <si>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</si>
  <si>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</si>
  <si>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</si>
  <si>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</si>
  <si>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</si>
  <si>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</si>
  <si>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</si>
  <si>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</si>
  <si>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</si>
  <si>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</si>
  <si>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</si>
  <si>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</si>
  <si>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</si>
  <si>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</si>
  <si>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</si>
  <si>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</si>
  <si>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</si>
  <si>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</si>
  <si>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</si>
  <si>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</si>
  <si>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</si>
  <si>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</si>
  <si>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</si>
  <si>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</si>
  <si>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</si>
  <si>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</si>
  <si>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</si>
  <si>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</si>
  <si>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</si>
  <si>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</si>
  <si>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</si>
  <si>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</si>
  <si>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</si>
  <si>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</si>
  <si>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</si>
  <si>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</si>
  <si>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</si>
  <si>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</si>
  <si>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</si>
  <si>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</si>
  <si>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</si>
  <si>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</si>
  <si>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</si>
  <si>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</si>
  <si>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</si>
  <si>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</si>
  <si>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</si>
  <si>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</si>
  <si>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</si>
  <si>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</si>
  <si>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</si>
  <si>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</si>
  <si>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</si>
  <si>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</si>
  <si>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</si>
  <si>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</si>
  <si>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</si>
  <si>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</si>
  <si>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</si>
  <si>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</si>
  <si>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</si>
  <si>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</si>
  <si>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</si>
  <si>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</si>
  <si>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</si>
  <si>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</si>
  <si>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</si>
  <si>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</si>
  <si>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</si>
  <si>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</si>
  <si>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</si>
  <si>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</si>
  <si>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</si>
  <si>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</si>
  <si>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</si>
  <si>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</si>
  <si>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</si>
  <si>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</si>
  <si>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</si>
  <si>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</si>
  <si>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</si>
  <si>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</si>
  <si>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</si>
  <si>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</si>
  <si>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</si>
  <si>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</si>
  <si>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</si>
  <si>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</si>
  <si>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</si>
  <si>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</si>
  <si>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</si>
  <si>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</si>
  <si>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</si>
  <si>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</si>
  <si>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</si>
  <si>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</si>
  <si>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</si>
  <si>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</si>
  <si>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</si>
  <si>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</si>
  <si>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</si>
  <si>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</si>
  <si>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</si>
  <si>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</si>
  <si>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</si>
  <si>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</si>
  <si>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</si>
  <si>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</si>
  <si>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</si>
  <si>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</si>
  <si>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</si>
  <si>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</si>
  <si>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</si>
  <si>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</si>
  <si>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</si>
  <si>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</si>
  <si>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</si>
  <si>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</si>
  <si>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</si>
  <si>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</si>
  <si>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</si>
  <si>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</si>
  <si>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</si>
  <si>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</si>
  <si>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</si>
  <si>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</si>
  <si>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</si>
  <si>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</si>
  <si>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</si>
  <si>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</si>
  <si>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</si>
  <si>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</si>
  <si>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</si>
  <si>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</si>
  <si>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</si>
  <si>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</si>
  <si>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</si>
  <si>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</si>
  <si>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</si>
  <si>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</si>
  <si>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</si>
  <si>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</si>
  <si>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</si>
  <si>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</si>
  <si>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</si>
  <si>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</si>
  <si>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</si>
  <si>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</si>
  <si>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</si>
  <si>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</si>
  <si>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</si>
  <si>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</si>
  <si>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</si>
  <si>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</si>
  <si>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</si>
  <si>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</si>
  <si>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</si>
  <si>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</si>
  <si>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</si>
  <si>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</si>
  <si>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</si>
  <si>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</si>
  <si>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</si>
  <si>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</si>
  <si>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</si>
  <si>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</si>
  <si>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</si>
  <si>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</si>
  <si>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</si>
  <si>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</si>
  <si>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</si>
  <si>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</si>
  <si>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</si>
  <si>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</si>
  <si>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</si>
  <si>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</si>
  <si>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</si>
  <si>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</si>
  <si>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</si>
  <si>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</si>
  <si>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</si>
  <si>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</si>
  <si>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</si>
  <si>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</si>
  <si>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</si>
  <si>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</si>
  <si>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</si>
  <si>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</si>
  <si>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</si>
  <si>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</si>
  <si>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</si>
  <si>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</si>
  <si>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</si>
  <si>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</si>
  <si>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</si>
  <si>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</si>
  <si>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</si>
  <si>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</si>
  <si>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</si>
  <si>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</si>
  <si>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</si>
  <si>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</si>
  <si>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</si>
  <si>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</si>
  <si>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</si>
  <si>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</si>
  <si>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</si>
  <si>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</si>
  <si>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</si>
  <si>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</si>
  <si>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</si>
  <si>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</si>
  <si>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</si>
  <si>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</si>
  <si>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</si>
  <si>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</si>
  <si>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</si>
  <si>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</si>
  <si>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</si>
  <si>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</si>
  <si>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</si>
  <si>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</si>
  <si>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</si>
  <si>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</si>
  <si>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</si>
  <si>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</si>
  <si>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</si>
  <si>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</si>
  <si>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</si>
  <si>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</si>
  <si>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</si>
  <si>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</si>
  <si>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</si>
  <si>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</si>
  <si>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</si>
  <si>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</si>
  <si>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</si>
  <si>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</si>
  <si>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</si>
  <si>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</si>
  <si>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</si>
  <si>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</si>
  <si>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</si>
  <si>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</si>
  <si>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</si>
  <si>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</si>
  <si>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</si>
  <si>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</si>
  <si>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</si>
  <si>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</si>
  <si>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</si>
  <si>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</si>
  <si>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</si>
  <si>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</si>
  <si>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</si>
  <si>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</si>
  <si>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</si>
  <si>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</si>
  <si>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</si>
  <si>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</si>
  <si>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</si>
  <si>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</si>
  <si>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</si>
  <si>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</si>
  <si>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</si>
  <si>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</si>
  <si>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</si>
  <si>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</si>
  <si>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</si>
  <si>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</si>
  <si>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</si>
  <si>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</si>
  <si>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</si>
  <si>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</si>
  <si>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</si>
  <si>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</si>
  <si>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</si>
  <si>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</si>
  <si>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</si>
  <si>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</si>
  <si>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</si>
  <si>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</si>
  <si>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</si>
  <si>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</si>
  <si>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</si>
  <si>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</si>
  <si>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</si>
  <si>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</si>
  <si>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</si>
  <si>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</si>
  <si>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</si>
  <si>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</si>
  <si>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</si>
  <si>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</si>
  <si>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</si>
  <si>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</si>
  <si>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</si>
  <si>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</si>
  <si>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</si>
  <si>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</si>
  <si>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</si>
  <si>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</si>
  <si>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</si>
  <si>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</si>
  <si>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</si>
  <si>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</si>
  <si>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</si>
  <si>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</si>
  <si>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</si>
  <si>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</si>
  <si>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</si>
  <si>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</si>
  <si>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</si>
  <si>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</si>
  <si>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</si>
  <si>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</si>
  <si>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</si>
  <si>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</si>
  <si>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</si>
  <si>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</si>
  <si>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</si>
  <si>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</si>
  <si>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</si>
  <si>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</si>
  <si>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</si>
  <si>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</si>
  <si>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</si>
  <si>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</si>
  <si>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</si>
  <si>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</si>
  <si>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</si>
  <si>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</si>
  <si>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</si>
  <si>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</si>
  <si>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</si>
  <si>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</si>
  <si>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</si>
  <si>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</si>
  <si>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</si>
  <si>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</si>
  <si>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</si>
  <si>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</si>
  <si>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</si>
  <si>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</si>
  <si>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</si>
  <si>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</si>
  <si>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</si>
  <si>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</si>
  <si>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</si>
  <si>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</si>
  <si>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</si>
  <si>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</si>
  <si>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</si>
  <si>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</si>
  <si>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</si>
  <si>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</si>
  <si>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</si>
  <si>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</si>
  <si>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</si>
  <si>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</si>
  <si>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</si>
  <si>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</si>
  <si>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</si>
  <si>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</si>
  <si>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</si>
  <si>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</si>
  <si>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</si>
  <si>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</si>
  <si>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</si>
  <si>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</si>
  <si>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</si>
  <si>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</si>
  <si>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</si>
  <si>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</si>
  <si>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</si>
  <si>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</si>
  <si>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</si>
  <si>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</si>
  <si>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</si>
  <si>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</si>
  <si>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</si>
  <si>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</si>
  <si>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</si>
  <si>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</si>
  <si>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</si>
  <si>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</si>
  <si>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</si>
  <si>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</si>
  <si>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</si>
  <si>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</si>
  <si>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</si>
  <si>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</si>
  <si>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</si>
  <si>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</si>
  <si>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</si>
  <si>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</si>
  <si>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</si>
  <si>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</si>
  <si>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</si>
  <si>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</si>
  <si>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</si>
  <si>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</si>
  <si>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</si>
  <si>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</si>
  <si>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</si>
  <si>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</si>
  <si>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</si>
  <si>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</si>
  <si>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</si>
  <si>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</si>
  <si>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</si>
  <si>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</si>
  <si>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</si>
  <si>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</si>
  <si>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</si>
  <si>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</si>
  <si>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</si>
  <si>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</si>
  <si>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</si>
  <si>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</si>
  <si>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</si>
  <si>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</si>
  <si>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</si>
  <si>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</si>
  <si>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</si>
  <si>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</si>
  <si>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</si>
  <si>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</si>
  <si>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</si>
  <si>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</si>
  <si>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</si>
  <si>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</si>
  <si>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</si>
  <si>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</si>
  <si>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</si>
  <si>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</si>
  <si>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</si>
  <si>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</si>
  <si>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</si>
  <si>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</si>
  <si>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</si>
  <si>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</si>
  <si>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</si>
  <si>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</si>
  <si>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</si>
  <si>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</si>
  <si>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</si>
  <si>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</si>
  <si>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</si>
  <si>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</si>
  <si>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</si>
  <si>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</si>
  <si>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</si>
  <si>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</si>
  <si>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</si>
  <si>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</si>
  <si>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</si>
  <si>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</si>
  <si>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</si>
  <si>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</si>
  <si>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</si>
  <si>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</si>
  <si>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</si>
  <si>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</si>
  <si>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</si>
  <si>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</si>
  <si>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</si>
  <si>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</si>
  <si>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</si>
  <si>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</si>
  <si>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</si>
  <si>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</si>
  <si>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</si>
  <si>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</si>
  <si>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</si>
  <si>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</si>
  <si>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</si>
  <si>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</si>
  <si>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</si>
  <si>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</si>
  <si>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</si>
  <si>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</si>
  <si>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</si>
  <si>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</si>
  <si>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</si>
  <si>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</si>
  <si>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</si>
  <si>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</si>
  <si>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</si>
  <si>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</si>
  <si>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</si>
  <si>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</si>
  <si>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</si>
  <si>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</si>
  <si>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</si>
  <si>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</si>
  <si>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</si>
  <si>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</si>
  <si>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</si>
  <si>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</si>
  <si>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</si>
  <si>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</si>
  <si>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</si>
  <si>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</si>
  <si>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</si>
  <si>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</si>
  <si>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</si>
  <si>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</si>
  <si>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</si>
  <si>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</si>
  <si>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</si>
  <si>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</si>
  <si>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</si>
  <si>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</si>
  <si>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</si>
  <si>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</si>
  <si>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</si>
  <si>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</si>
  <si>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</si>
  <si>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</si>
  <si>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</si>
  <si>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</si>
  <si>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</si>
  <si>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</si>
  <si>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</si>
  <si>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</si>
  <si>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</si>
  <si>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</si>
  <si>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</si>
  <si>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</si>
  <si>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</si>
  <si>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</si>
  <si>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</si>
  <si>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</si>
  <si>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</si>
  <si>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</si>
  <si>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</si>
  <si>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</si>
  <si>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</si>
  <si>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</si>
  <si>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</si>
  <si>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</si>
  <si>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</si>
  <si>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</si>
  <si>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</si>
  <si>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</si>
  <si>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</si>
  <si>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</si>
  <si>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</si>
  <si>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</si>
  <si>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</si>
  <si>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</si>
  <si>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</si>
  <si>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</si>
  <si>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</si>
  <si>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</si>
  <si>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</si>
  <si>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</si>
  <si>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</si>
  <si>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</si>
  <si>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</si>
  <si>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</si>
  <si>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</si>
  <si>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</si>
  <si>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</si>
  <si>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</si>
  <si>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</si>
  <si>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</si>
  <si>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</si>
  <si>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</si>
  <si>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</si>
  <si>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</si>
  <si>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</si>
  <si>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</si>
  <si>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</si>
  <si>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</si>
  <si>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</si>
  <si>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</si>
  <si>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</si>
  <si>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</si>
  <si>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</si>
  <si>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</si>
  <si>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</si>
  <si>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</si>
  <si>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</si>
  <si>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</si>
  <si>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</si>
  <si>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</si>
  <si>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</si>
  <si>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</si>
  <si>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</si>
  <si>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</si>
  <si>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</si>
  <si>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</si>
  <si>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</si>
  <si>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</si>
  <si>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</si>
  <si>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</si>
  <si>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</si>
  <si>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</si>
  <si>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</si>
  <si>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</si>
  <si>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</si>
  <si>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</si>
  <si>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</si>
  <si>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</si>
  <si>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</si>
  <si>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</si>
  <si>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</si>
  <si>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</si>
  <si>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</si>
  <si>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</si>
  <si>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</si>
  <si>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</si>
  <si>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</si>
  <si>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</si>
  <si>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</si>
  <si>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</si>
  <si>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</si>
  <si>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</si>
  <si>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</si>
  <si>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</si>
  <si>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</si>
  <si>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</si>
  <si>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</si>
  <si>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</si>
  <si>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</si>
  <si>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</si>
  <si>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</si>
  <si>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</si>
  <si>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</si>
  <si>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</si>
  <si>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</si>
  <si>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</si>
  <si>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</si>
  <si>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</si>
  <si>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</si>
  <si>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</si>
  <si>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</si>
  <si>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</si>
  <si>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</si>
  <si>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</si>
  <si>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</si>
  <si>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</si>
  <si>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</si>
  <si>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</si>
  <si>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</si>
  <si>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</si>
  <si>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</si>
  <si>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</si>
  <si>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</si>
  <si>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</si>
  <si>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</si>
  <si>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</si>
  <si>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</si>
  <si>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</si>
  <si>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</si>
  <si>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</si>
  <si>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</si>
  <si>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</si>
  <si>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</si>
  <si>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</si>
  <si>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</si>
  <si>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</si>
  <si>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</si>
  <si>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</si>
  <si>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</si>
  <si>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</si>
  <si>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</si>
  <si>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</si>
  <si>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</si>
  <si>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</si>
  <si>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</si>
  <si>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</si>
  <si>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</si>
  <si>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</si>
  <si>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</si>
  <si>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</si>
  <si>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</si>
  <si>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</si>
  <si>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</si>
  <si>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</si>
  <si>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</si>
  <si>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</si>
  <si>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</si>
  <si>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</si>
  <si>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</si>
  <si>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</si>
  <si>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</si>
  <si>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</si>
  <si>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</si>
  <si>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</si>
  <si>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</si>
  <si>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</si>
  <si>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</si>
  <si>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</si>
  <si>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</si>
  <si>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</si>
  <si>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</si>
  <si>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</si>
  <si>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</si>
  <si>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</si>
  <si>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</si>
  <si>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</si>
  <si>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</si>
  <si>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</si>
  <si>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</si>
  <si>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</si>
  <si>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</si>
  <si>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</si>
  <si>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</si>
  <si>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</si>
  <si>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</si>
  <si>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</si>
  <si>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</si>
  <si>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</si>
  <si>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</si>
  <si>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</si>
  <si>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</si>
  <si>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</si>
  <si>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</si>
  <si>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</si>
  <si>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</si>
  <si>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</si>
  <si>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</si>
  <si>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</si>
  <si>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</si>
  <si>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</si>
  <si>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</si>
  <si>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</si>
  <si>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</si>
  <si>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</si>
  <si>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</si>
  <si>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</si>
  <si>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</si>
  <si>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</si>
  <si>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</si>
  <si>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</si>
  <si>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</si>
  <si>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</si>
  <si>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</si>
  <si>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</si>
  <si>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</si>
  <si>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</si>
  <si>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</si>
  <si>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</si>
  <si>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</si>
  <si>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</si>
  <si>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</si>
  <si>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</si>
  <si>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</si>
  <si>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</si>
  <si>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</si>
  <si>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</si>
  <si>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</si>
  <si>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</si>
  <si>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</si>
  <si>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</si>
  <si>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</si>
  <si>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</si>
  <si>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</si>
  <si>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</si>
  <si>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</si>
  <si>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</si>
  <si>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</si>
  <si>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</si>
  <si>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</si>
  <si>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</si>
  <si>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</si>
  <si>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</si>
  <si>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</si>
  <si>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</si>
  <si>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</si>
  <si>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</si>
  <si>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</si>
  <si>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</si>
  <si>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</si>
  <si>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</si>
  <si>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</si>
  <si>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</si>
  <si>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</si>
  <si>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</si>
  <si>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</si>
  <si>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</si>
  <si>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</si>
  <si>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</si>
  <si>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</si>
  <si>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</si>
  <si>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</si>
  <si>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</si>
  <si>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</si>
  <si>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</si>
  <si>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</si>
  <si>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</si>
  <si>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</si>
  <si>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</si>
  <si>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</si>
  <si>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</si>
  <si>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</si>
  <si>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</si>
  <si>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</si>
  <si>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</si>
  <si>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</si>
  <si>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</si>
  <si>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</si>
  <si>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</si>
  <si>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</si>
  <si>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</si>
  <si>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</si>
  <si>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</si>
  <si>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</si>
  <si>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</si>
  <si>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</si>
  <si>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</si>
  <si>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</si>
  <si>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</si>
  <si>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</si>
  <si>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</si>
  <si>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</si>
  <si>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</si>
  <si>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</si>
  <si>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</si>
  <si>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</si>
  <si>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</si>
  <si>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</si>
  <si>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</si>
  <si>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</si>
  <si>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</si>
  <si>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</si>
  <si>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</si>
  <si>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</si>
  <si>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</si>
  <si>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</si>
  <si>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</si>
  <si>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</si>
  <si>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</si>
  <si>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</si>
  <si>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</si>
  <si>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</si>
  <si>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</si>
  <si>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</si>
  <si>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</si>
  <si>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</si>
  <si>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</si>
  <si>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</si>
  <si>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</si>
  <si>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</si>
  <si>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</si>
  <si>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</si>
  <si>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</si>
  <si>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</si>
  <si>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</si>
  <si>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</si>
  <si>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</si>
  <si>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</si>
  <si>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</si>
  <si>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</si>
  <si>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</si>
  <si>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</si>
  <si>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</si>
  <si>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</si>
  <si>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</si>
  <si>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</si>
  <si>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</si>
  <si>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</si>
  <si>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</si>
  <si>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</si>
  <si>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</si>
  <si>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</si>
  <si>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</si>
  <si>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</si>
  <si>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</si>
  <si>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</si>
  <si>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</si>
  <si>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</si>
  <si>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</si>
  <si>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</si>
  <si>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</si>
  <si>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</si>
  <si>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</si>
  <si>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</si>
  <si>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</si>
  <si>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</si>
  <si>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</si>
  <si>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</si>
  <si>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</si>
  <si>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</si>
  <si>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</si>
  <si>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</si>
  <si>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</si>
  <si>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</si>
  <si>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</si>
  <si>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</si>
  <si>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</si>
  <si>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</si>
  <si>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</si>
  <si>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</si>
  <si>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</si>
  <si>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</si>
  <si>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</si>
  <si>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</si>
  <si>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</si>
  <si>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</si>
  <si>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</si>
  <si>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</si>
  <si>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</si>
  <si>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</si>
  <si>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</si>
  <si>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</si>
  <si>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</si>
  <si>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</si>
  <si>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</si>
  <si>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</si>
  <si>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</si>
  <si>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</si>
  <si>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</si>
  <si>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</si>
  <si>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</si>
  <si>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</si>
  <si>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</si>
  <si>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</si>
  <si>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</si>
  <si>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</si>
  <si>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</si>
  <si>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</si>
  <si>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</si>
  <si>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</si>
  <si>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</si>
  <si>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</si>
  <si>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</si>
  <si>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</si>
  <si>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</si>
  <si>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</si>
  <si>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</si>
  <si>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</si>
  <si>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</si>
  <si>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</si>
  <si>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</si>
  <si>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</si>
  <si>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</si>
  <si>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</si>
  <si>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</si>
  <si>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</si>
  <si>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</si>
  <si>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</si>
  <si>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</si>
  <si>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</si>
  <si>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</si>
  <si>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</si>
  <si>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</si>
  <si>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</si>
  <si>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</si>
  <si>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</si>
  <si>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</si>
  <si>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</si>
  <si>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</si>
  <si>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</si>
  <si>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</si>
  <si>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</si>
  <si>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</si>
  <si>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</si>
  <si>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</si>
  <si>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</si>
  <si>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</si>
  <si>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</si>
  <si>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</si>
  <si>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</si>
  <si>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</si>
  <si>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</si>
  <si>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</si>
  <si>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</si>
  <si>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</si>
  <si>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</si>
  <si>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</si>
  <si>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</si>
  <si>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</si>
  <si>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</si>
  <si>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</si>
  <si>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</si>
  <si>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</si>
  <si>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</si>
  <si>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</si>
  <si>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</si>
  <si>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</si>
  <si>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</si>
  <si>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</si>
  <si>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</si>
  <si>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</si>
  <si>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</si>
  <si>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</si>
  <si>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</si>
  <si>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</si>
  <si>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</si>
  <si>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</si>
  <si>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</si>
  <si>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</si>
  <si>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</si>
  <si>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</si>
  <si>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</si>
  <si>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</si>
  <si>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</si>
  <si>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</si>
  <si>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</si>
  <si>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</si>
  <si>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</si>
  <si>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</si>
  <si>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</si>
  <si>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</si>
  <si>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</si>
  <si>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</si>
  <si>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</si>
  <si>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</si>
  <si>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</si>
  <si>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</si>
  <si>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</si>
  <si>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</si>
  <si>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</si>
  <si>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</si>
  <si>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</si>
  <si>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</si>
  <si>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</si>
  <si>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</si>
  <si>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</si>
  <si>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</si>
  <si>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</si>
  <si>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</si>
  <si>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</si>
  <si>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</si>
  <si>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</si>
  <si>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</si>
  <si>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</si>
  <si>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</si>
  <si>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</si>
  <si>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</si>
  <si>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</si>
  <si>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</si>
  <si>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</si>
  <si>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</si>
  <si>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</si>
  <si>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</si>
  <si>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</si>
  <si>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</si>
  <si>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</si>
  <si>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</si>
  <si>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</si>
  <si>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</si>
  <si>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</si>
  <si>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</si>
  <si>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</si>
  <si>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</si>
  <si>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</si>
  <si>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</si>
  <si>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</si>
  <si>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</si>
  <si>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</si>
  <si>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</si>
  <si>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</si>
  <si>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</si>
  <si>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</si>
  <si>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</si>
  <si>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</si>
  <si>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</si>
  <si>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</si>
  <si>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</si>
  <si>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</si>
  <si>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</si>
  <si>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</si>
  <si>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</si>
  <si>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</si>
  <si>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</si>
  <si>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</si>
  <si>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</si>
  <si>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</si>
  <si>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</si>
  <si>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</si>
  <si>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</si>
  <si>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</si>
  <si>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</si>
  <si>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</si>
  <si>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</si>
  <si>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</si>
  <si>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</si>
  <si>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</si>
  <si>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</si>
  <si>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</si>
  <si>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</si>
  <si>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</si>
  <si>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</si>
  <si>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</si>
  <si>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</si>
  <si>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</si>
  <si>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</si>
  <si>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</si>
  <si>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</si>
  <si>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</si>
  <si>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</si>
  <si>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</si>
  <si>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</si>
  <si>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</si>
  <si>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</si>
  <si>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</si>
  <si>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</si>
  <si>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</si>
  <si>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</si>
  <si>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</si>
  <si>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</si>
  <si>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</si>
  <si>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</si>
  <si>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</si>
  <si>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</si>
  <si>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</si>
  <si>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</si>
  <si>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</si>
  <si>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</si>
  <si>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</si>
  <si>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</si>
  <si>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</si>
  <si>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</si>
  <si>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</si>
  <si>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</si>
  <si>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</si>
  <si>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</si>
  <si>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</si>
  <si>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</si>
  <si>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</si>
  <si>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</si>
  <si>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</si>
  <si>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</si>
  <si>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</si>
  <si>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</si>
  <si>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</si>
  <si>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</si>
  <si>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</si>
  <si>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</si>
  <si>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</si>
  <si>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</si>
  <si>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</si>
  <si>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</si>
  <si>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</si>
  <si>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</si>
  <si>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</si>
  <si>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</si>
  <si>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</si>
  <si>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</si>
  <si>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</si>
  <si>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</si>
  <si>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</si>
  <si>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</si>
  <si>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</si>
  <si>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</si>
  <si>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</si>
  <si>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</si>
  <si>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</si>
  <si>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</si>
  <si>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</si>
  <si>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</si>
  <si>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</si>
  <si>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</si>
  <si>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</si>
  <si>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</si>
  <si>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</si>
  <si>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</si>
  <si>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</si>
  <si>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</si>
  <si>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</si>
  <si>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</si>
  <si>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</si>
  <si>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</si>
  <si>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</si>
  <si>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</si>
  <si>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</si>
  <si>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</si>
  <si>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</si>
  <si>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</si>
  <si>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</si>
  <si>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</si>
  <si>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</si>
  <si>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</si>
  <si>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</si>
  <si>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</si>
  <si>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</si>
  <si>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</si>
  <si>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</si>
  <si>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</si>
  <si>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</si>
  <si>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</si>
  <si>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</si>
  <si>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</si>
  <si>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</si>
  <si>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</si>
  <si>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</si>
  <si>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</si>
  <si>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</si>
  <si>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</si>
  <si>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</si>
  <si>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</si>
  <si>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</si>
  <si>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</si>
  <si>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</si>
  <si>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</si>
  <si>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</si>
  <si>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</si>
  <si>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</si>
  <si>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</si>
  <si>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</si>
  <si>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</si>
  <si>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</si>
  <si>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</si>
  <si>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</si>
  <si>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</si>
  <si>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</si>
  <si>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</si>
  <si>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</si>
  <si>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</si>
  <si>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</si>
  <si>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</si>
  <si>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</si>
  <si>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</si>
  <si>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</si>
  <si>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</si>
  <si>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</si>
  <si>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</si>
  <si>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</si>
  <si>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</si>
  <si>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</si>
  <si>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</si>
  <si>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</si>
  <si>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</si>
  <si>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</si>
  <si>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</si>
  <si>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</si>
  <si>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</si>
  <si>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</si>
  <si>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</si>
  <si>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</si>
  <si>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</si>
  <si>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</si>
  <si>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</si>
  <si>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</si>
  <si>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</si>
  <si>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</si>
  <si>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</si>
  <si>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</si>
  <si>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</si>
  <si>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</si>
  <si>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</si>
  <si>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</si>
  <si>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</si>
  <si>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</si>
  <si>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</si>
  <si>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</si>
  <si>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</si>
  <si>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</si>
  <si>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</si>
  <si>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</si>
  <si>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</si>
  <si>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</si>
  <si>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</si>
  <si>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</si>
  <si>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</si>
  <si>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</si>
  <si>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</si>
  <si>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</si>
  <si>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</si>
  <si>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</si>
  <si>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</si>
  <si>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</si>
  <si>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</si>
  <si>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</si>
  <si>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</si>
  <si>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</si>
  <si>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</si>
  <si>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</si>
  <si>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</si>
  <si>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</si>
  <si>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</si>
  <si>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</si>
  <si>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</si>
  <si>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</si>
  <si>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</si>
  <si>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</si>
  <si>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</si>
  <si>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</si>
  <si>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</si>
  <si>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</si>
  <si>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</si>
  <si>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</si>
  <si>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</si>
  <si>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</si>
  <si>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</si>
  <si>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</si>
  <si>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</si>
  <si>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</si>
  <si>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</si>
  <si>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</si>
  <si>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</si>
  <si>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</si>
  <si>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</si>
  <si>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</si>
  <si>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</si>
  <si>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</si>
  <si>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</si>
  <si>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</si>
  <si>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</si>
  <si>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</si>
  <si>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</si>
  <si>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</si>
  <si>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</si>
  <si>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</si>
  <si>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</si>
  <si>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</si>
  <si>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</si>
  <si>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</si>
  <si>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</si>
  <si>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</si>
  <si>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</si>
  <si>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</si>
  <si>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</si>
  <si>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</si>
  <si>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</si>
  <si>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</si>
  <si>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</si>
  <si>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</si>
  <si>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</si>
  <si>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</si>
  <si>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</si>
  <si>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</si>
  <si>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</si>
  <si>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</si>
  <si>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</si>
  <si>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</si>
  <si>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</si>
  <si>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</si>
  <si>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</si>
  <si>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</si>
  <si>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</si>
  <si>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</si>
  <si>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</si>
  <si>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</si>
  <si>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</si>
  <si>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</si>
  <si>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</si>
  <si>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</si>
  <si>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</si>
  <si>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</si>
  <si>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</si>
  <si>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</si>
  <si>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</si>
  <si>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</si>
  <si>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</si>
  <si>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</si>
  <si>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</si>
  <si>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</si>
  <si>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</si>
  <si>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</si>
  <si>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</si>
  <si>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</si>
  <si>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</si>
  <si>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</si>
  <si>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</si>
  <si>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</si>
  <si>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</si>
  <si>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</si>
  <si>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</si>
  <si>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</si>
  <si>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</si>
  <si>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</si>
  <si>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</si>
  <si>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</si>
  <si>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</si>
  <si>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</si>
  <si>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</si>
  <si>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</si>
  <si>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</si>
  <si>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</si>
  <si>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</si>
  <si>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</si>
  <si>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</si>
  <si>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</si>
  <si>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</si>
  <si>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</si>
  <si>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</si>
  <si>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</si>
  <si>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</si>
  <si>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</si>
  <si>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</si>
  <si>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</si>
  <si>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</si>
  <si>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</si>
  <si>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</si>
  <si>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</si>
  <si>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</si>
  <si>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</si>
  <si>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</si>
  <si>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</si>
  <si>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</si>
  <si>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</si>
  <si>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</si>
  <si>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</si>
  <si>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</si>
  <si>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</si>
  <si>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</si>
  <si>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</si>
  <si>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</si>
  <si>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</si>
  <si>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</si>
  <si>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</si>
  <si>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</si>
  <si>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</si>
  <si>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</si>
  <si>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</si>
  <si>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</si>
  <si>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</si>
  <si>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</si>
  <si>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</si>
  <si>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</si>
  <si>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</si>
  <si>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</si>
  <si>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</si>
  <si>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</si>
  <si>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</si>
  <si>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</si>
  <si>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</si>
  <si>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</si>
  <si>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</si>
  <si>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</si>
  <si>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</si>
  <si>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</si>
  <si>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</si>
  <si>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</si>
  <si>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</si>
  <si>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</si>
  <si>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</si>
  <si>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</si>
  <si>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</si>
  <si>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</si>
  <si>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</si>
  <si>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</si>
  <si>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</si>
  <si>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</si>
  <si>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</si>
  <si>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</si>
  <si>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</si>
  <si>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</si>
  <si>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</si>
  <si>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</si>
  <si>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</si>
  <si>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</si>
  <si>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</si>
  <si>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</si>
  <si>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</si>
  <si>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</si>
  <si>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</si>
  <si>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</si>
  <si>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</si>
  <si>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</si>
  <si>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</si>
  <si>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</si>
  <si>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</si>
  <si>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</si>
  <si>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</si>
  <si>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</si>
  <si>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</si>
  <si>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</si>
  <si>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</si>
  <si>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</si>
  <si>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</si>
  <si>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</si>
  <si>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</si>
  <si>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</si>
  <si>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</si>
  <si>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</si>
  <si>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</si>
  <si>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</si>
  <si>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</si>
  <si>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</si>
  <si>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</si>
  <si>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</si>
  <si>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</si>
  <si>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</si>
  <si>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</si>
  <si>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</si>
  <si>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</si>
  <si>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</si>
  <si>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</si>
  <si>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</si>
  <si>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</si>
  <si>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</si>
  <si>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</si>
  <si>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</si>
  <si>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</si>
  <si>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</si>
  <si>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</si>
  <si>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</si>
  <si>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</si>
  <si>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</si>
  <si>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</si>
  <si>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</si>
  <si>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</si>
  <si>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</si>
  <si>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</si>
  <si>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</si>
  <si>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</si>
  <si>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</si>
  <si>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</si>
  <si>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</si>
  <si>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</si>
  <si>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</si>
  <si>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</si>
  <si>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</si>
  <si>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</si>
  <si>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</si>
  <si>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</si>
  <si>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</si>
  <si>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</si>
  <si>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</si>
  <si>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</si>
  <si>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</si>
  <si>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</si>
  <si>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</si>
  <si>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</si>
  <si>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</si>
  <si>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</si>
  <si>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</si>
  <si>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</si>
  <si>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</si>
  <si>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</si>
  <si>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</si>
  <si>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</si>
  <si>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</si>
  <si>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</si>
  <si>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</si>
  <si>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</si>
  <si>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</si>
  <si>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</si>
  <si>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</si>
  <si>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</si>
  <si>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</si>
  <si>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</si>
  <si>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</si>
  <si>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</si>
  <si>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</si>
  <si>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</si>
  <si>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</si>
  <si>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</si>
  <si>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</si>
  <si>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</si>
  <si>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</si>
  <si>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</si>
  <si>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</si>
  <si>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</si>
  <si>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</si>
  <si>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</si>
  <si>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</si>
  <si>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</si>
  <si>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</si>
  <si>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</si>
  <si>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</si>
  <si>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</si>
  <si>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</si>
  <si>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</si>
  <si>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</si>
  <si>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</si>
  <si>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</si>
  <si>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</si>
  <si>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</si>
  <si>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</si>
  <si>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</si>
  <si>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</si>
  <si>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</si>
  <si>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</si>
  <si>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</si>
  <si>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</si>
  <si>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</si>
  <si>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</si>
  <si>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</si>
  <si>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</si>
  <si>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</si>
  <si>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</si>
  <si>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</si>
  <si>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</si>
  <si>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</si>
  <si>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</si>
  <si>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</si>
  <si>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</si>
  <si>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</si>
  <si>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</si>
  <si>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</si>
  <si>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</si>
  <si>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</si>
  <si>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</si>
  <si>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</si>
  <si>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</si>
  <si>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</si>
  <si>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</si>
  <si>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</si>
  <si>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</si>
  <si>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</si>
  <si>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</si>
  <si>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</si>
  <si>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</si>
  <si>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</si>
  <si>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</si>
  <si>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</si>
  <si>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</si>
  <si>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</si>
  <si>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</si>
  <si>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</si>
  <si>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</si>
  <si>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</si>
  <si>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</si>
  <si>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</si>
  <si>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</si>
  <si>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</si>
  <si>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</si>
  <si>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</si>
  <si>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</si>
  <si>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</si>
  <si>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</si>
  <si>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</si>
  <si>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</si>
  <si>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</si>
  <si>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</si>
  <si>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</si>
  <si>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</si>
  <si>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</si>
  <si>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</si>
  <si>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</si>
  <si>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</si>
  <si>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</si>
  <si>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</si>
  <si>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</si>
  <si>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</si>
  <si>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</si>
  <si>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</si>
  <si>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</si>
  <si>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</si>
  <si>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</si>
  <si>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</si>
  <si>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</si>
  <si>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</si>
  <si>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</si>
  <si>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</si>
  <si>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</si>
  <si>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</si>
  <si>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</si>
  <si>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</si>
  <si>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</si>
  <si>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</si>
  <si>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</si>
  <si>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</si>
  <si>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</si>
  <si>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</si>
  <si>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</si>
  <si>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</si>
  <si>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</si>
  <si>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</si>
  <si>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</si>
  <si>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</si>
  <si>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</si>
  <si>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</si>
  <si>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</si>
  <si>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</si>
  <si>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</si>
  <si>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</si>
  <si>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</si>
  <si>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</si>
  <si>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</si>
  <si>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</si>
  <si>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</si>
  <si>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</si>
  <si>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</si>
  <si>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</si>
  <si>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</si>
  <si>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</si>
  <si>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</si>
  <si>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</si>
  <si>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</si>
  <si>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</si>
  <si>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</si>
  <si>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</si>
  <si>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</si>
  <si>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</si>
  <si>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</si>
  <si>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</si>
  <si>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</si>
  <si>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</si>
  <si>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</si>
  <si>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</si>
  <si>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</si>
  <si>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</si>
  <si>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</si>
  <si>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</si>
  <si>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</si>
  <si>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</si>
  <si>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</si>
  <si>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</si>
  <si>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</si>
  <si>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</si>
  <si>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</si>
  <si>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</si>
  <si>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</si>
  <si>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</si>
  <si>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</si>
  <si>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</si>
  <si>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</si>
  <si>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</si>
  <si>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</si>
  <si>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</si>
  <si>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</si>
  <si>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</si>
  <si>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</si>
  <si>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</si>
  <si>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</si>
  <si>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</si>
  <si>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</si>
  <si>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</si>
  <si>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</si>
  <si>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</si>
  <si>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</si>
  <si>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</si>
  <si>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</si>
  <si>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</si>
  <si>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</si>
  <si>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</si>
  <si>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</si>
  <si>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</si>
  <si>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</si>
  <si>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</si>
  <si>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</si>
  <si>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</si>
  <si>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</si>
  <si>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</si>
  <si>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</si>
  <si>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</si>
  <si>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</si>
  <si>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</si>
  <si>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</si>
  <si>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</si>
  <si>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</si>
  <si>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</si>
  <si>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</si>
  <si>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</si>
  <si>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</si>
  <si>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</si>
  <si>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</si>
  <si>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</si>
  <si>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</si>
  <si>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</si>
  <si>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</si>
  <si>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</si>
  <si>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</si>
  <si>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</si>
  <si>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</si>
  <si>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</si>
  <si>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</si>
  <si>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</si>
  <si>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</si>
  <si>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</si>
  <si>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</si>
  <si>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</si>
  <si>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</si>
  <si>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</si>
  <si>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</si>
  <si>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</si>
  <si>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</si>
  <si>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</si>
  <si>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</si>
  <si>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</si>
  <si>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</si>
  <si>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</si>
  <si>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</si>
  <si>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</si>
  <si>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</si>
  <si>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</si>
  <si>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</si>
  <si>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</si>
  <si>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</si>
  <si>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</si>
  <si>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</si>
  <si>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</si>
  <si>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</si>
  <si>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</si>
  <si>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</si>
  <si>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</si>
  <si>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</si>
  <si>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</si>
  <si>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</si>
  <si>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</si>
  <si>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</si>
  <si>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</si>
  <si>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</si>
  <si>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</si>
  <si>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</si>
  <si>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</si>
  <si>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</si>
  <si>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</si>
  <si>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</si>
  <si>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</si>
  <si>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</si>
  <si>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</si>
  <si>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</si>
  <si>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</si>
  <si>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</si>
  <si>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</si>
  <si>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</si>
  <si>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</si>
  <si>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</si>
  <si>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</si>
  <si>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</si>
  <si>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</si>
  <si>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</si>
  <si>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</si>
  <si>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</si>
  <si>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</si>
  <si>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</si>
  <si>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</si>
  <si>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</si>
  <si>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</si>
  <si>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</si>
  <si>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</si>
  <si>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</si>
  <si>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</si>
  <si>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</si>
  <si>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</si>
  <si>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</si>
  <si>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</si>
  <si>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</si>
  <si>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</si>
  <si>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</si>
  <si>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</si>
  <si>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</si>
  <si>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</si>
  <si>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</si>
  <si>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</si>
  <si>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</si>
  <si>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</si>
  <si>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</si>
  <si>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</si>
  <si>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</si>
  <si>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</si>
  <si>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</si>
  <si>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</si>
  <si>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</si>
  <si>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</si>
  <si>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</si>
  <si>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</si>
  <si>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</si>
  <si>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</si>
  <si>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</si>
  <si>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</si>
  <si>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</si>
  <si>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</si>
  <si>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</si>
  <si>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</si>
  <si>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</si>
  <si>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</si>
  <si>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</si>
  <si>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</si>
  <si>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</si>
  <si>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</si>
  <si>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</si>
  <si>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</si>
  <si>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</si>
  <si>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</si>
  <si>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</si>
  <si>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</si>
  <si>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</si>
  <si>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</si>
  <si>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</si>
  <si>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</si>
  <si>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</si>
  <si>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</si>
  <si>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</si>
  <si>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</si>
  <si>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</si>
  <si>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</si>
  <si>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</si>
  <si>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</si>
  <si>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</si>
  <si>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</si>
  <si>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</si>
  <si>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</si>
  <si>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</si>
  <si>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</si>
  <si>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</si>
  <si>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</si>
  <si>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</si>
  <si>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</si>
  <si>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</si>
  <si>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</si>
  <si>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</si>
  <si>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</si>
  <si>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</si>
  <si>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</si>
  <si>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</si>
  <si>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</si>
  <si>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</si>
  <si>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</si>
  <si>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</si>
  <si>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</si>
  <si>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</si>
  <si>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</si>
  <si>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</si>
  <si>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</si>
  <si>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</si>
  <si>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</si>
  <si>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</si>
  <si>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</si>
  <si>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</si>
  <si>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</si>
  <si>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</si>
  <si>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</si>
  <si>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</si>
  <si>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</si>
  <si>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</si>
  <si>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</si>
  <si>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</si>
  <si>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</si>
  <si>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</si>
  <si>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</si>
  <si>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</si>
  <si>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</si>
  <si>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</si>
  <si>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</si>
  <si>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</si>
  <si>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</si>
  <si>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</si>
  <si>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</si>
  <si>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</si>
  <si>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</si>
  <si>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</si>
  <si>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</si>
  <si>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</si>
  <si>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</si>
  <si>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</si>
  <si>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</si>
  <si>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</si>
  <si>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</si>
  <si>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</si>
  <si>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</si>
  <si>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</si>
  <si>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</si>
  <si>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</si>
  <si>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</si>
  <si>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</si>
  <si>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</si>
  <si>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</si>
  <si>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</si>
  <si>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</si>
  <si>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</si>
  <si>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</si>
  <si>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</si>
  <si>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</si>
  <si>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</si>
  <si>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</si>
  <si>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</si>
  <si>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</si>
  <si>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</si>
  <si>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</si>
  <si>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</si>
  <si>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</si>
  <si>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</si>
  <si>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</si>
  <si>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</si>
  <si>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</si>
  <si>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</si>
  <si>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</si>
  <si>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</si>
  <si>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</si>
  <si>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</si>
  <si>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</si>
  <si>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</si>
  <si>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</si>
  <si>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</si>
  <si>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</si>
  <si>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</si>
  <si>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</si>
  <si>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</si>
  <si>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</si>
  <si>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</si>
  <si>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</si>
  <si>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</si>
  <si>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</si>
  <si>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</si>
  <si>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</si>
  <si>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</si>
  <si>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</si>
  <si>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</si>
  <si>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</si>
  <si>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</si>
  <si>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</si>
  <si>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</si>
  <si>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</si>
  <si>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</si>
  <si>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</si>
  <si>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</si>
  <si>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</si>
  <si>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</si>
  <si>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</si>
  <si>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</si>
  <si>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</si>
  <si>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</si>
  <si>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</si>
  <si>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</si>
  <si>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</si>
  <si>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</si>
  <si>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</si>
  <si>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</si>
  <si>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</si>
  <si>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</si>
  <si>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</si>
  <si>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</si>
  <si>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</si>
  <si>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</si>
  <si>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</si>
  <si>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</si>
  <si>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</si>
  <si>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</si>
  <si>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</si>
  <si>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</si>
  <si>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</si>
  <si>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</si>
  <si>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</si>
  <si>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</si>
  <si>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</si>
  <si>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</si>
  <si>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</si>
  <si>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</si>
  <si>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</si>
  <si>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</si>
  <si>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</si>
  <si>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</si>
  <si>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</si>
  <si>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</si>
  <si>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</si>
  <si>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</si>
  <si>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</si>
  <si>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</si>
  <si>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</si>
  <si>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</si>
  <si>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</si>
  <si>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</si>
  <si>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</si>
  <si>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</si>
  <si>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</si>
  <si>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</si>
  <si>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</si>
  <si>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</si>
  <si>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</si>
  <si>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</si>
  <si>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</si>
  <si>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</si>
  <si>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</si>
  <si>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</si>
  <si>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</si>
  <si>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</si>
  <si>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</si>
  <si>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</si>
  <si>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</si>
  <si>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</si>
  <si>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</si>
  <si>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</si>
  <si>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</si>
  <si>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</si>
  <si>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</si>
  <si>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</si>
  <si>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</si>
  <si>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</si>
  <si>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</si>
  <si>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</si>
  <si>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</si>
  <si>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</si>
  <si>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</si>
  <si>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</si>
  <si>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</si>
  <si>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</si>
  <si>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</si>
  <si>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</si>
  <si>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</si>
  <si>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</si>
  <si>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</si>
  <si>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</si>
  <si>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</si>
  <si>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</si>
  <si>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</si>
  <si>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</si>
  <si>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</si>
  <si>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</si>
  <si>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</si>
  <si>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</si>
  <si>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</si>
  <si>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</si>
  <si>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</si>
  <si>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</si>
  <si>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</si>
  <si>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</si>
  <si>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</si>
  <si>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</si>
  <si>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</si>
  <si>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</si>
  <si>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</si>
  <si>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</si>
  <si>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</si>
  <si>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</si>
  <si>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</si>
  <si>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</si>
  <si>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</si>
  <si>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</si>
  <si>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</si>
  <si>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</si>
  <si>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</si>
  <si>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</si>
  <si>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</si>
  <si>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</si>
  <si>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</si>
  <si>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</si>
  <si>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</si>
  <si>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</si>
  <si>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</si>
  <si>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</si>
  <si>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</si>
  <si>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</si>
  <si>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</si>
  <si>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</si>
  <si>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</si>
  <si>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</si>
  <si>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</si>
  <si>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</si>
  <si>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</si>
  <si>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</si>
  <si>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</si>
  <si>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</si>
  <si>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</si>
  <si>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</si>
  <si>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</si>
  <si>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</si>
  <si>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</si>
  <si>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</si>
  <si>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</si>
  <si>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</si>
  <si>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</si>
  <si>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</si>
  <si>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</si>
  <si>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</si>
  <si>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</si>
  <si>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</si>
  <si>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</si>
  <si>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</si>
  <si>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</si>
  <si>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</si>
  <si>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</si>
  <si>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</si>
  <si>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</si>
  <si>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</si>
  <si>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</si>
  <si>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</si>
  <si>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</si>
  <si>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</si>
  <si>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</si>
  <si>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</si>
  <si>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</si>
  <si>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</si>
  <si>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</si>
  <si>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</si>
  <si>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</si>
  <si>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</si>
  <si>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</si>
  <si>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</si>
  <si>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</si>
  <si>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</si>
  <si>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</si>
  <si>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</si>
  <si>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</si>
  <si>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</si>
  <si>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</si>
  <si>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</si>
  <si>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</si>
  <si>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</si>
  <si>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</si>
  <si>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</si>
  <si>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</si>
  <si>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</si>
  <si>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</si>
  <si>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</si>
  <si>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</si>
  <si>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</si>
  <si>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</si>
  <si>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</si>
  <si>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</si>
  <si>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</si>
  <si>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</si>
  <si>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</si>
  <si>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</si>
  <si>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</si>
  <si>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</si>
  <si>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</si>
  <si>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</si>
  <si>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</si>
  <si>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</si>
  <si>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</si>
  <si>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</si>
  <si>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</si>
  <si>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</si>
  <si>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</si>
  <si>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</si>
  <si>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</si>
  <si>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</si>
  <si>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</si>
  <si>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</si>
  <si>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</si>
  <si>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</si>
  <si>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</si>
  <si>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</si>
  <si>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</si>
  <si>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</si>
  <si>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</si>
  <si>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</si>
  <si>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</si>
  <si>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</si>
  <si>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</si>
  <si>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</si>
  <si>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</si>
  <si>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</si>
  <si>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</si>
  <si>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</si>
  <si>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</si>
  <si>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</si>
  <si>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</si>
  <si>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</si>
  <si>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</si>
  <si>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</si>
  <si>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</si>
  <si>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</si>
  <si>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</si>
  <si>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</si>
  <si>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</si>
  <si>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</si>
  <si>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</si>
  <si>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</si>
  <si>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</si>
  <si>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</si>
  <si>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</si>
  <si>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</si>
  <si>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</si>
  <si>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</si>
  <si>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</si>
  <si>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</si>
  <si>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</si>
  <si>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</si>
  <si>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</si>
  <si>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</si>
  <si>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</si>
  <si>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</si>
  <si>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</si>
  <si>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</si>
  <si>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</si>
  <si>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</si>
  <si>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</si>
  <si>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</si>
  <si>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</si>
  <si>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</si>
  <si>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</si>
  <si>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</si>
  <si>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</si>
  <si>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</si>
  <si>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</si>
  <si>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</si>
  <si>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</si>
  <si>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</si>
  <si>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</si>
  <si>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</si>
  <si>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</si>
  <si>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</si>
  <si>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</si>
  <si>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</si>
  <si>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</si>
  <si>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</si>
  <si>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</si>
  <si>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</si>
  <si>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</si>
  <si>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</si>
  <si>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</si>
  <si>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</si>
  <si>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</si>
  <si>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</si>
  <si>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</si>
  <si>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</si>
  <si>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</si>
  <si>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</si>
  <si>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</si>
  <si>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</si>
  <si>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</si>
  <si>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</si>
  <si>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</si>
  <si>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</si>
  <si>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</si>
  <si>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</si>
  <si>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</si>
  <si>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</si>
  <si>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</si>
  <si>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</si>
  <si>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</si>
  <si>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</si>
  <si>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</si>
  <si>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</si>
  <si>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</si>
  <si>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</si>
  <si>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</si>
  <si>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</si>
  <si>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</si>
  <si>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</si>
  <si>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</si>
  <si>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</si>
  <si>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</si>
  <si>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</si>
  <si>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</si>
  <si>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</si>
  <si>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</si>
  <si>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</si>
  <si>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</si>
  <si>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</si>
  <si>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</si>
  <si>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</si>
  <si>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</si>
  <si>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</si>
  <si>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</si>
  <si>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</si>
  <si>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</si>
  <si>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</si>
  <si>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</si>
  <si>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</si>
  <si>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</si>
  <si>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</si>
  <si>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</si>
  <si>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</si>
  <si>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</si>
  <si>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</si>
  <si>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</si>
  <si>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</si>
  <si>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</si>
  <si>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</si>
  <si>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</si>
  <si>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</si>
  <si>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</si>
  <si>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</si>
  <si>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</si>
  <si>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</si>
  <si>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</si>
  <si>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</si>
  <si>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</si>
  <si>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</si>
  <si>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</si>
  <si>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</si>
  <si>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</si>
  <si>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</si>
  <si>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</si>
  <si>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</si>
  <si>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</si>
  <si>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</si>
  <si>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</si>
  <si>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</si>
  <si>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</si>
  <si>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</si>
  <si>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</si>
  <si>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</si>
  <si>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</si>
  <si>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</si>
  <si>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</si>
  <si>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</si>
  <si>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</si>
  <si>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</si>
  <si>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</si>
  <si>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</si>
  <si>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</si>
  <si>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</si>
  <si>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</si>
  <si>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</si>
  <si>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</si>
  <si>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</si>
  <si>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</si>
  <si>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</si>
  <si>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</si>
  <si>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</si>
  <si>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</si>
  <si>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</si>
  <si>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</si>
  <si>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</si>
  <si>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</si>
  <si>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</si>
  <si>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</si>
  <si>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</si>
  <si>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</si>
  <si>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</si>
  <si>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</si>
  <si>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</si>
  <si>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</si>
  <si>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</si>
  <si>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</si>
  <si>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</si>
  <si>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</si>
  <si>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</si>
  <si>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</si>
  <si>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</si>
  <si>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</si>
  <si>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</si>
  <si>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</si>
  <si>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</si>
  <si>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</si>
  <si>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</si>
  <si>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</si>
  <si>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</si>
  <si>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</si>
  <si>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</si>
  <si>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</si>
  <si>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</si>
  <si>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</si>
  <si>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</si>
  <si>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</si>
  <si>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</si>
  <si>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</si>
  <si>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</si>
  <si>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</si>
  <si>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</si>
  <si>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</si>
  <si>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</si>
  <si>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</si>
  <si>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</si>
  <si>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</si>
  <si>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</si>
  <si>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</si>
  <si>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</si>
  <si>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</si>
  <si>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</si>
  <si>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</si>
  <si>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</si>
  <si>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</si>
  <si>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</si>
  <si>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</si>
  <si>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</si>
  <si>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</si>
  <si>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</si>
  <si>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</si>
  <si>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</si>
  <si>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</si>
  <si>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</si>
  <si>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</si>
  <si>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</si>
  <si>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</si>
  <si>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</si>
  <si>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</si>
  <si>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</si>
  <si>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</si>
  <si>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</si>
  <si>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</si>
  <si>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</si>
  <si>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</si>
  <si>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</si>
  <si>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</si>
  <si>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</si>
  <si>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</si>
  <si>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</si>
  <si>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</si>
  <si>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</si>
  <si>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</si>
  <si>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</si>
  <si>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</si>
  <si>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</si>
  <si>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</si>
  <si>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</si>
  <si>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</si>
  <si>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</si>
  <si>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</si>
  <si>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</si>
  <si>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</si>
  <si>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</si>
  <si>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</si>
  <si>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</si>
  <si>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</si>
  <si>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</si>
  <si>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</si>
  <si>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</si>
  <si>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</si>
  <si>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</si>
  <si>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</si>
  <si>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</si>
  <si>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</si>
  <si>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</si>
  <si>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</si>
  <si>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</si>
  <si>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</si>
  <si>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</si>
  <si>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</si>
  <si>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</si>
  <si>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</si>
  <si>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</si>
  <si>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</si>
  <si>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</si>
  <si>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</si>
  <si>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</si>
  <si>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</si>
  <si>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</si>
  <si>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</si>
  <si>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</si>
  <si>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</si>
  <si>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</si>
  <si>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</si>
  <si>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</si>
  <si>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</si>
  <si>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</si>
  <si>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</si>
  <si>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</si>
  <si>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</si>
  <si>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</si>
  <si>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</si>
  <si>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</si>
  <si>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</si>
  <si>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</si>
  <si>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</si>
  <si>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</si>
  <si>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</si>
  <si>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</si>
  <si>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</si>
  <si>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</si>
  <si>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</si>
  <si>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</si>
  <si>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</si>
  <si>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</si>
  <si>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</si>
  <si>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</si>
  <si>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</si>
  <si>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</si>
  <si>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</si>
  <si>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</si>
  <si>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</si>
  <si>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</si>
  <si>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</si>
  <si>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</si>
  <si>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</si>
  <si>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</si>
  <si>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</si>
  <si>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</si>
  <si>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</si>
  <si>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</si>
  <si>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</si>
  <si>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</si>
  <si>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</si>
  <si>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</si>
  <si>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</si>
  <si>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</si>
  <si>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</si>
  <si>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</si>
  <si>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</si>
  <si>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</si>
  <si>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</si>
  <si>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</si>
  <si>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</si>
  <si>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</si>
  <si>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</si>
  <si>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</si>
  <si>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</si>
  <si>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</si>
  <si>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</si>
  <si>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</si>
  <si>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</si>
  <si>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</si>
  <si>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</si>
  <si>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</si>
  <si>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</si>
  <si>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</si>
  <si>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</si>
  <si>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</si>
  <si>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</si>
  <si>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</si>
  <si>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</si>
  <si>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</si>
  <si>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</si>
  <si>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</si>
  <si>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</si>
  <si>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</si>
  <si>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</si>
  <si>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</si>
  <si>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</si>
  <si>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</si>
  <si>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</si>
  <si>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</si>
  <si>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</si>
  <si>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</si>
  <si>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</si>
  <si>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</si>
  <si>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</si>
  <si>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</si>
  <si>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</si>
  <si>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</si>
  <si>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</si>
  <si>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</si>
  <si>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</si>
  <si>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</si>
  <si>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</si>
  <si>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</si>
  <si>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</si>
  <si>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</si>
  <si>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</si>
  <si>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</si>
  <si>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</si>
  <si>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</si>
  <si>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</si>
  <si>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</si>
  <si>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</si>
  <si>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</si>
  <si>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</si>
  <si>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</si>
  <si>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</si>
  <si>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</si>
  <si>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</si>
  <si>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</si>
  <si>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</si>
  <si>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</si>
  <si>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</si>
  <si>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</si>
  <si>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</si>
  <si>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</si>
  <si>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</si>
  <si>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</si>
  <si>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</si>
  <si>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</si>
  <si>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</si>
  <si>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</si>
  <si>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</si>
  <si>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</si>
  <si>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</si>
  <si>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</si>
  <si>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</si>
  <si>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</si>
  <si>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</si>
  <si>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</si>
  <si>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</si>
  <si>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</si>
  <si>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</si>
  <si>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</si>
  <si>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</si>
  <si>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</si>
  <si>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</si>
  <si>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</si>
  <si>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</si>
  <si>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</si>
  <si>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</si>
  <si>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</si>
  <si>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</si>
  <si>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</si>
  <si>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</si>
  <si>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</si>
  <si>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</si>
  <si>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</si>
  <si>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</si>
  <si>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</si>
  <si>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</si>
  <si>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</si>
  <si>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</si>
  <si>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</si>
  <si>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</si>
  <si>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</si>
  <si>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</si>
  <si>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</si>
  <si>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</si>
  <si>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</si>
  <si>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</si>
  <si>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</si>
  <si>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</si>
  <si>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</si>
  <si>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</si>
  <si>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</si>
  <si>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</si>
  <si>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</si>
  <si>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</si>
  <si>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</si>
  <si>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</si>
  <si>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</si>
  <si>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</si>
  <si>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</si>
  <si>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</si>
  <si>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</si>
  <si>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</si>
  <si>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</si>
  <si>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</si>
  <si>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</si>
  <si>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</si>
  <si>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</si>
  <si>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</si>
  <si>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</si>
  <si>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</si>
  <si>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</si>
  <si>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</si>
  <si>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</si>
  <si>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</si>
  <si>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</si>
  <si>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</si>
  <si>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</si>
  <si>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</si>
  <si>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</si>
  <si>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</si>
  <si>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</si>
  <si>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</si>
  <si>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</si>
  <si>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</si>
  <si>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</si>
  <si>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</si>
  <si>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</si>
  <si>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</si>
  <si>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</si>
  <si>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</si>
  <si>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</si>
  <si>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</si>
  <si>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</si>
  <si>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</si>
  <si>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</si>
  <si>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</si>
  <si>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</si>
  <si>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</si>
  <si>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</si>
  <si>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</si>
  <si>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</si>
  <si>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</si>
  <si>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</si>
  <si>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</si>
  <si>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</si>
  <si>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</si>
  <si>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</si>
  <si>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</si>
  <si>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</si>
  <si>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</si>
  <si>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</si>
  <si>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</si>
  <si>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</si>
  <si>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</si>
  <si>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</si>
  <si>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</si>
  <si>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</si>
  <si>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</si>
  <si>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</si>
  <si>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</si>
  <si>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</si>
  <si>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</si>
  <si>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</si>
  <si>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</si>
  <si>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</si>
  <si>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</si>
  <si>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</si>
  <si>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</si>
  <si>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</si>
  <si>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</si>
  <si>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</si>
  <si>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</si>
  <si>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</si>
  <si>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</si>
  <si>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</si>
  <si>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</si>
  <si>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</si>
  <si>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</si>
  <si>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</si>
  <si>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</si>
  <si>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</si>
  <si>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</si>
  <si>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</si>
  <si>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</si>
  <si>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</si>
  <si>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</si>
  <si>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</si>
  <si>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</si>
  <si>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</si>
  <si>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</si>
  <si>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</si>
  <si>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</si>
  <si>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</si>
  <si>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</si>
  <si>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</si>
  <si>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</si>
  <si>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</si>
  <si>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</si>
  <si>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</si>
  <si>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</si>
  <si>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</si>
  <si>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</si>
  <si>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</si>
  <si>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</si>
  <si>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</si>
  <si>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</si>
  <si>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</si>
  <si>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</si>
  <si>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</si>
  <si>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</si>
  <si>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</si>
  <si>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</si>
  <si>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</si>
  <si>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</si>
  <si>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</si>
  <si>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</si>
  <si>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</si>
  <si>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</si>
  <si>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</si>
  <si>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</si>
  <si>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</si>
  <si>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</si>
  <si>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</si>
  <si>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</si>
  <si>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</si>
  <si>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</si>
  <si>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</si>
  <si>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</si>
  <si>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</si>
  <si>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</si>
  <si>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</si>
  <si>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</si>
  <si>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</si>
  <si>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</si>
  <si>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</si>
  <si>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</si>
  <si>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</si>
  <si>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</si>
  <si>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</si>
  <si>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</si>
  <si>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</si>
  <si>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</si>
  <si>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</si>
  <si>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</si>
  <si>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</si>
  <si>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</si>
  <si>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</si>
  <si>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</si>
  <si>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</si>
  <si>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</si>
  <si>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</si>
  <si>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</si>
  <si>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</si>
  <si>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</si>
  <si>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</si>
  <si>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</si>
  <si>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</si>
  <si>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</si>
  <si>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</si>
  <si>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</si>
  <si>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</si>
  <si>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</si>
  <si>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</si>
  <si>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</si>
  <si>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</si>
  <si>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</si>
  <si>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</si>
  <si>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</si>
  <si>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</si>
  <si>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</si>
  <si>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</si>
  <si>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</si>
  <si>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</si>
  <si>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</si>
  <si>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</si>
  <si>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</si>
  <si>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</si>
  <si>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</si>
  <si>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</si>
  <si>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</si>
  <si>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</si>
  <si>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</si>
  <si>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</si>
  <si>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</si>
  <si>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</si>
  <si>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</si>
  <si>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</si>
  <si>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</si>
  <si>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</si>
  <si>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</si>
  <si>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</si>
  <si>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</si>
  <si>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</si>
  <si>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</si>
  <si>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</si>
  <si>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</si>
  <si>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</si>
  <si>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</si>
  <si>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</si>
  <si>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</si>
  <si>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</si>
  <si>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</si>
  <si>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</si>
  <si>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</si>
  <si>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</si>
  <si>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</si>
  <si>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</si>
  <si>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</si>
  <si>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</si>
  <si>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</si>
  <si>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</si>
  <si>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</si>
  <si>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</si>
  <si>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</si>
  <si>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</si>
  <si>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</si>
  <si>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</si>
  <si>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</si>
  <si>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</si>
  <si>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</si>
  <si>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</si>
  <si>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</si>
  <si>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</si>
  <si>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</si>
  <si>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</si>
  <si>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</si>
  <si>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</si>
  <si>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</si>
  <si>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</si>
  <si>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</si>
  <si>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</si>
  <si>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</si>
  <si>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</si>
  <si>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</si>
  <si>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</si>
  <si>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</si>
  <si>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</si>
  <si>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</si>
  <si>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</si>
  <si>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</si>
  <si>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</si>
  <si>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</si>
  <si>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</si>
  <si>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</si>
  <si>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</si>
  <si>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</si>
  <si>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</si>
  <si>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</si>
  <si>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</si>
  <si>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</si>
  <si>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</si>
  <si>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</si>
  <si>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</si>
  <si>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</si>
  <si>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</si>
  <si>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</si>
  <si>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</si>
  <si>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</si>
  <si>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</si>
  <si>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</si>
  <si>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</si>
  <si>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</si>
  <si>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</si>
  <si>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</si>
  <si>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</si>
  <si>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</si>
  <si>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</si>
  <si>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</si>
  <si>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</si>
  <si>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</si>
  <si>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</si>
  <si>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</si>
  <si>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</si>
  <si>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</si>
  <si>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</si>
  <si>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</si>
  <si>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</si>
  <si>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</si>
  <si>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</si>
  <si>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</si>
  <si>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</si>
  <si>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</si>
  <si>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</si>
  <si>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</si>
  <si>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</si>
  <si>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</si>
  <si>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</si>
  <si>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</si>
  <si>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</si>
  <si>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</si>
  <si>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</si>
  <si>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</si>
  <si>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</si>
  <si>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</si>
  <si>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</si>
  <si>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</si>
  <si>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</si>
  <si>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</si>
  <si>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</si>
  <si>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</si>
  <si>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</si>
  <si>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</si>
  <si>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</si>
  <si>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</si>
  <si>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</si>
  <si>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</si>
  <si>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</si>
  <si>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</si>
  <si>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</si>
  <si>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</si>
  <si>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</si>
  <si>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</si>
  <si>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</si>
  <si>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</si>
  <si>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</si>
  <si>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</si>
  <si>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</si>
  <si>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</si>
  <si>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</si>
  <si>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</si>
  <si>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</si>
  <si>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</si>
  <si>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</si>
  <si>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</si>
  <si>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</si>
  <si>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</si>
  <si>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</si>
  <si>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</si>
  <si>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</si>
  <si>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</si>
  <si>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</si>
  <si>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</si>
  <si>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</si>
  <si>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</si>
  <si>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</si>
  <si>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</si>
  <si>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</si>
  <si>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</si>
  <si>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</si>
  <si>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</si>
  <si>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</si>
  <si>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</si>
  <si>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</si>
  <si>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</si>
  <si>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</si>
  <si>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</si>
  <si>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</si>
  <si>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</si>
  <si>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</si>
  <si>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</si>
  <si>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</si>
  <si>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</si>
  <si>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</si>
  <si>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</si>
  <si>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</si>
  <si>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</si>
  <si>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</si>
  <si>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</si>
  <si>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</si>
  <si>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</si>
  <si>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</si>
  <si>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</si>
  <si>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</si>
  <si>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</si>
  <si>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</si>
  <si>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</si>
  <si>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</si>
  <si>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</si>
  <si>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</si>
  <si>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</si>
  <si>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</si>
  <si>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</si>
  <si>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</si>
  <si>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</si>
  <si>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</si>
  <si>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</si>
  <si>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</si>
  <si>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</si>
  <si>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</si>
  <si>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</si>
  <si>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</si>
  <si>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</si>
  <si>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</si>
  <si>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</si>
  <si>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</si>
  <si>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</si>
  <si>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</si>
  <si>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</si>
  <si>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</si>
  <si>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</si>
  <si>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</si>
  <si>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</si>
  <si>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</si>
  <si>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</si>
  <si>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</si>
  <si>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</si>
  <si>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</si>
  <si>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</si>
  <si>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</si>
  <si>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</si>
  <si>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</si>
  <si>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</si>
  <si>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</si>
  <si>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</si>
  <si>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</si>
  <si>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</si>
  <si>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</si>
  <si>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</si>
  <si>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</si>
  <si>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</si>
  <si>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</si>
  <si>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</si>
  <si>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</si>
  <si>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</si>
  <si>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</si>
  <si>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</si>
  <si>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</si>
  <si>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</si>
  <si>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</si>
  <si>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</si>
  <si>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</si>
  <si>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</si>
  <si>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</si>
  <si>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</si>
  <si>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</si>
  <si>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</si>
  <si>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</si>
  <si>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</si>
  <si>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</si>
  <si>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</si>
  <si>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</si>
  <si>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</si>
  <si>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</si>
  <si>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</si>
  <si>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</si>
  <si>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</si>
  <si>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</si>
  <si>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</si>
  <si>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</si>
  <si>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</si>
  <si>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</si>
  <si>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</si>
  <si>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</si>
  <si>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</si>
  <si>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</si>
  <si>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</si>
  <si>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</si>
  <si>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</si>
  <si>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</si>
  <si>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</si>
  <si>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</si>
  <si>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</si>
  <si>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</si>
  <si>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</si>
  <si>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</si>
  <si>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</si>
  <si>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</si>
  <si>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</si>
  <si>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</si>
  <si>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</si>
  <si>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</si>
  <si>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</si>
  <si>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</si>
  <si>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</si>
  <si>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</si>
  <si>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</si>
  <si>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</si>
  <si>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</si>
  <si>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</si>
  <si>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</si>
  <si>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</si>
  <si>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</si>
  <si>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</si>
  <si>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</si>
  <si>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</si>
  <si>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</si>
  <si>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</si>
  <si>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</si>
  <si>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</si>
  <si>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</si>
  <si>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</si>
  <si>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</si>
  <si>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</si>
  <si>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</si>
  <si>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</si>
  <si>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</si>
  <si>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</si>
  <si>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</si>
  <si>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</si>
  <si>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</si>
  <si>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</si>
  <si>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</si>
  <si>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</si>
  <si>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</si>
  <si>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</si>
  <si>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</si>
  <si>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</si>
  <si>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</si>
  <si>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</si>
  <si>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</si>
  <si>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</si>
  <si>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</si>
  <si>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</si>
  <si>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</si>
  <si>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</si>
  <si>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</si>
  <si>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</si>
  <si>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</si>
  <si>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</si>
  <si>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</si>
  <si>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</si>
  <si>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</si>
  <si>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</si>
  <si>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</si>
  <si>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</si>
  <si>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</si>
  <si>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</si>
  <si>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</si>
  <si>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</si>
  <si>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</si>
  <si>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</si>
  <si>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</si>
  <si>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</si>
  <si>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</si>
  <si>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</si>
  <si>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</si>
  <si>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</si>
  <si>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</si>
  <si>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</si>
  <si>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</si>
  <si>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</si>
  <si>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</si>
  <si>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</si>
  <si>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</si>
  <si>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</si>
  <si>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</si>
  <si>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</si>
  <si>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</si>
  <si>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</si>
  <si>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</si>
  <si>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</si>
  <si>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</si>
  <si>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</si>
  <si>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</si>
  <si>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</si>
  <si>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</si>
  <si>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</si>
  <si>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</si>
  <si>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</si>
  <si>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</si>
  <si>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</si>
  <si>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</si>
  <si>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</si>
  <si>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</si>
  <si>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</si>
  <si>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</si>
  <si>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</si>
  <si>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</si>
  <si>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</si>
  <si>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</si>
  <si>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</si>
  <si>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</si>
  <si>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</si>
  <si>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</si>
  <si>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</si>
  <si>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</si>
  <si>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</si>
  <si>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</si>
  <si>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</si>
  <si>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</si>
  <si>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</si>
  <si>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</si>
  <si>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</si>
  <si>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</si>
  <si>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</si>
  <si>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</si>
  <si>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</si>
  <si>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</si>
  <si>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</si>
  <si>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</si>
  <si>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</si>
  <si>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</si>
  <si>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</si>
  <si>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</si>
  <si>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</si>
  <si>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</si>
  <si>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</si>
  <si>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</si>
  <si>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</si>
  <si>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</si>
  <si>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</si>
  <si>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</si>
  <si>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</si>
  <si>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</si>
  <si>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</si>
  <si>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</si>
  <si>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</si>
  <si>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</si>
  <si>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</si>
  <si>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</si>
  <si>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</si>
  <si>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</si>
  <si>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</si>
  <si>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</si>
  <si>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</si>
  <si>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</si>
  <si>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</si>
  <si>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</si>
  <si>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</si>
  <si>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</si>
  <si>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</si>
  <si>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</si>
  <si>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</si>
  <si>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</si>
  <si>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</si>
  <si>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</si>
  <si>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</si>
  <si>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</si>
  <si>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</si>
  <si>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</si>
  <si>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</si>
  <si>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</si>
  <si>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</si>
  <si>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</si>
  <si>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</si>
  <si>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</si>
  <si>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</si>
  <si>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</si>
  <si>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</si>
  <si>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</si>
  <si>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</si>
  <si>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</si>
  <si>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</si>
  <si>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</si>
  <si>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</si>
  <si>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</si>
  <si>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</si>
  <si>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</si>
  <si>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</si>
  <si>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</si>
  <si>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</si>
  <si>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</si>
  <si>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</si>
  <si>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</si>
  <si>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</si>
  <si>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</si>
  <si>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</si>
  <si>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</si>
  <si>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</si>
  <si>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</si>
  <si>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</si>
  <si>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</si>
  <si>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</si>
  <si>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</si>
  <si>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</si>
  <si>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</si>
  <si>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</si>
  <si>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</si>
  <si>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</si>
  <si>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</si>
  <si>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</si>
  <si>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</si>
  <si>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</si>
  <si>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</si>
  <si>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</si>
  <si>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</si>
  <si>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</si>
  <si>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</si>
  <si>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</si>
  <si>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</si>
  <si>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</si>
  <si>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</si>
  <si>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</si>
  <si>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</si>
  <si>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</si>
  <si>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</si>
  <si>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</si>
  <si>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</si>
  <si>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</si>
  <si>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</si>
  <si>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</si>
  <si>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</si>
  <si>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</si>
  <si>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</si>
  <si>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</si>
  <si>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</si>
  <si>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</si>
  <si>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</si>
  <si>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</si>
  <si>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</si>
  <si>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</si>
  <si>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</si>
  <si>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</si>
  <si>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</si>
  <si>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</si>
  <si>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</si>
  <si>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</si>
  <si>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</si>
  <si>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</si>
  <si>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</si>
  <si>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</si>
  <si>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</si>
  <si>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</si>
  <si>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</si>
  <si>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</si>
  <si>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</si>
  <si>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</si>
  <si>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</si>
  <si>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</si>
  <si>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</si>
  <si>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</si>
  <si>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</si>
  <si>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</si>
  <si>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</si>
  <si>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</si>
  <si>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</si>
  <si>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</si>
  <si>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</si>
  <si>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</si>
  <si>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</si>
  <si>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</si>
  <si>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</si>
  <si>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</si>
  <si>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</si>
  <si>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</si>
  <si>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</si>
  <si>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</si>
  <si>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</si>
  <si>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</si>
  <si>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</si>
  <si>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</si>
  <si>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</si>
  <si>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</si>
  <si>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</si>
  <si>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</si>
  <si>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</si>
  <si>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</si>
  <si>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</si>
  <si>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</si>
  <si>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</si>
  <si>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</si>
  <si>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</si>
  <si>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</si>
  <si>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</si>
  <si>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</si>
  <si>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</si>
  <si>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</si>
  <si>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</si>
  <si>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</si>
  <si>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</si>
  <si>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</si>
  <si>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</si>
  <si>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</si>
  <si>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</si>
  <si>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</si>
  <si>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</si>
  <si>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</si>
  <si>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</si>
  <si>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</si>
  <si>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</si>
  <si>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</si>
  <si>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</si>
  <si>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</si>
  <si>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</si>
  <si>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</si>
  <si>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</si>
  <si>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</si>
  <si>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</si>
  <si>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</si>
  <si>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</si>
  <si>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</si>
  <si>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</si>
  <si>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</si>
  <si>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</si>
  <si>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</si>
  <si>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</si>
  <si>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</si>
  <si>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</si>
  <si>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</si>
  <si>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</si>
  <si>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</si>
  <si>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</si>
  <si>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</si>
  <si>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</si>
  <si>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</si>
  <si>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</si>
  <si>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</si>
  <si>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</si>
  <si>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</si>
  <si>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</si>
  <si>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</si>
  <si>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</si>
  <si>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</si>
  <si>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</si>
  <si>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</si>
  <si>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</si>
  <si>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</si>
  <si>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</si>
  <si>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</si>
  <si>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</si>
  <si>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</si>
  <si>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</si>
  <si>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</si>
  <si>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</si>
  <si>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</si>
  <si>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</si>
  <si>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</si>
  <si>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</si>
  <si>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</si>
  <si>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</si>
  <si>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</si>
  <si>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</si>
  <si>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</si>
  <si>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</si>
  <si>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</si>
  <si>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</si>
  <si>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</si>
  <si>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</si>
  <si>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</si>
  <si>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</si>
  <si>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</si>
  <si>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</si>
  <si>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</si>
  <si>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</si>
  <si>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</si>
  <si>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</si>
  <si>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</si>
  <si>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</si>
  <si>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</si>
  <si>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</si>
  <si>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</si>
  <si>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</si>
  <si>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</si>
  <si>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</si>
  <si>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</si>
  <si>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</si>
  <si>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</si>
  <si>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</si>
  <si>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</si>
  <si>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</si>
  <si>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</si>
  <si>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</si>
  <si>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</si>
  <si>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</si>
  <si>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</si>
  <si>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</si>
  <si>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</si>
  <si>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</si>
  <si>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</si>
  <si>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</si>
  <si>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</si>
  <si>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</si>
  <si>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</si>
  <si>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</si>
  <si>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</si>
  <si>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</si>
  <si>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</si>
  <si>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</si>
  <si>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</si>
  <si>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</si>
  <si>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</si>
  <si>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</si>
  <si>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</si>
  <si>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</si>
  <si>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</si>
  <si>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</si>
  <si>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</si>
  <si>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</si>
  <si>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</si>
  <si>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</si>
  <si>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</si>
  <si>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</si>
  <si>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</si>
  <si>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</si>
  <si>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</si>
  <si>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</si>
  <si>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</si>
  <si>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</si>
  <si>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</si>
  <si>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</si>
  <si>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</si>
  <si>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</si>
  <si>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</si>
  <si>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</si>
  <si>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</si>
  <si>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</si>
  <si>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</si>
  <si>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</si>
  <si>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</si>
  <si>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</si>
  <si>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</si>
  <si>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</si>
  <si>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</si>
  <si>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</si>
  <si>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</si>
  <si>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</si>
  <si>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</si>
  <si>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</si>
  <si>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</si>
  <si>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</si>
  <si>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</si>
  <si>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</si>
  <si>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</si>
  <si>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</si>
  <si>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</si>
  <si>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</si>
  <si>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</si>
  <si>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</si>
  <si>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</si>
  <si>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</si>
  <si>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</si>
  <si>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</si>
  <si>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</si>
  <si>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</si>
  <si>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</si>
  <si>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</si>
  <si>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</si>
  <si>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</si>
  <si>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</si>
  <si>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</si>
  <si>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</si>
  <si>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</si>
  <si>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</si>
  <si>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</si>
  <si>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</si>
  <si>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</si>
  <si>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</si>
  <si>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</si>
  <si>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</si>
  <si>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</si>
  <si>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</si>
  <si>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</si>
  <si>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</si>
  <si>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</si>
  <si>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</si>
  <si>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</si>
  <si>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</si>
  <si>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</si>
  <si>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</si>
  <si>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</si>
  <si>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</si>
  <si>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</si>
  <si>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</si>
  <si>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</si>
  <si>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</si>
  <si>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</si>
  <si>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</si>
  <si>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</si>
  <si>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</si>
  <si>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</si>
  <si>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</si>
  <si>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</si>
  <si>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</si>
  <si>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</si>
  <si>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</si>
  <si>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</si>
  <si>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</si>
  <si>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</si>
  <si>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</si>
  <si>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</si>
  <si>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</si>
  <si>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</si>
  <si>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</si>
  <si>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</si>
  <si>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</si>
  <si>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</si>
  <si>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</si>
  <si>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</si>
  <si>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</si>
  <si>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</si>
  <si>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</si>
  <si>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</si>
  <si>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</si>
  <si>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</si>
  <si>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</si>
  <si>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</si>
  <si>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</si>
  <si>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</si>
  <si>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</si>
  <si>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</si>
  <si>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</si>
  <si>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</si>
  <si>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</si>
  <si>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</si>
  <si>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</si>
  <si>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</si>
  <si>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</si>
  <si>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</si>
  <si>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</si>
  <si>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</si>
  <si>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</si>
  <si>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</si>
  <si>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</si>
  <si>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</si>
  <si>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</si>
  <si>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</si>
  <si>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</si>
  <si>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</si>
  <si>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</si>
  <si>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</si>
  <si>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</si>
  <si>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</si>
  <si>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</si>
  <si>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</si>
  <si>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</si>
  <si>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</si>
  <si>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</si>
  <si>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</si>
  <si>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</si>
  <si>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</si>
  <si>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</si>
  <si>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</si>
  <si>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</si>
  <si>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</si>
  <si>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</si>
  <si>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</si>
  <si>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</si>
  <si>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</si>
  <si>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</si>
  <si>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</si>
  <si>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</si>
  <si>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</si>
  <si>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</si>
  <si>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</si>
  <si>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</si>
  <si>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</si>
  <si>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</si>
  <si>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</si>
  <si>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</si>
  <si>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</si>
  <si>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</si>
  <si>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</si>
  <si>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</si>
  <si>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</si>
  <si>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</si>
  <si>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</si>
  <si>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</si>
  <si>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</si>
  <si>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</si>
  <si>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</si>
  <si>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</si>
  <si>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</si>
  <si>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</si>
  <si>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</si>
  <si>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</si>
  <si>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</si>
  <si>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</si>
  <si>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</si>
  <si>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</si>
  <si>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</si>
  <si>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</si>
  <si>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</si>
  <si>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</si>
  <si>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</si>
  <si>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</si>
  <si>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</si>
  <si>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</si>
  <si>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</si>
  <si>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</si>
  <si>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</si>
  <si>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</si>
  <si>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</si>
  <si>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</si>
  <si>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</si>
  <si>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</si>
  <si>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</si>
  <si>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</si>
  <si>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</si>
  <si>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</si>
  <si>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</si>
  <si>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</si>
  <si>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</si>
  <si>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</si>
  <si>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</si>
  <si>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</si>
  <si>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</si>
  <si>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</si>
  <si>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</si>
  <si>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</si>
  <si>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</si>
  <si>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</si>
  <si>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</si>
  <si>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</si>
  <si>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</si>
  <si>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</si>
  <si>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</si>
  <si>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</si>
  <si>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</si>
  <si>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</si>
  <si>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</si>
  <si>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</si>
  <si>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</si>
  <si>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</si>
  <si>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</si>
  <si>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</si>
  <si>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</si>
  <si>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</si>
  <si>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</si>
  <si>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</si>
  <si>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</si>
  <si>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</si>
  <si>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</si>
  <si>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</si>
  <si>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</si>
  <si>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</si>
  <si>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</si>
  <si>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</si>
  <si>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</si>
  <si>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</si>
  <si>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</si>
  <si>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</si>
  <si>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</si>
  <si>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</si>
  <si>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</si>
  <si>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</si>
  <si>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</si>
  <si>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</si>
  <si>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</si>
  <si>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</si>
  <si>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</si>
  <si>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</si>
  <si>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</si>
  <si>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</si>
  <si>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</si>
  <si>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</si>
  <si>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</si>
  <si>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</si>
  <si>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</si>
  <si>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</si>
  <si>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</si>
  <si>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</si>
  <si>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</si>
  <si>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</si>
  <si>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</si>
  <si>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</si>
  <si>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</si>
  <si>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</si>
  <si>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</si>
  <si>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</si>
  <si>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</si>
  <si>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</si>
  <si>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</si>
  <si>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</si>
  <si>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</si>
  <si>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</si>
  <si>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</si>
  <si>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</si>
  <si>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</si>
  <si>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</si>
  <si>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</si>
  <si>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</si>
  <si>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</si>
  <si>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</si>
  <si>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</si>
  <si>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</si>
  <si>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</si>
  <si>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</si>
  <si>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</si>
  <si>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</si>
  <si>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</si>
  <si>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</si>
  <si>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</si>
  <si>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</si>
  <si>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</si>
  <si>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</si>
  <si>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</si>
  <si>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</si>
  <si>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</si>
  <si>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</si>
  <si>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</si>
  <si>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</si>
  <si>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</si>
  <si>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</si>
  <si>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</si>
  <si>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</si>
  <si>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</si>
  <si>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</si>
  <si>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</si>
  <si>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</si>
  <si>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</si>
  <si>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</si>
  <si>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</si>
  <si>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</si>
  <si>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</si>
  <si>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</si>
  <si>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</si>
  <si>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</si>
  <si>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</si>
  <si>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</si>
  <si>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</si>
  <si>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</si>
  <si>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</si>
  <si>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</si>
  <si>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</si>
  <si>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</si>
  <si>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</si>
  <si>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</si>
  <si>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</si>
  <si>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</si>
  <si>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</si>
  <si>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</si>
  <si>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</si>
  <si>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</si>
  <si>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</si>
  <si>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</si>
  <si>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</si>
  <si>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</si>
  <si>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</si>
  <si>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</si>
  <si>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</si>
  <si>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</si>
  <si>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</si>
  <si>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</si>
  <si>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</si>
  <si>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</si>
  <si>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</si>
  <si>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</si>
  <si>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</si>
  <si>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</si>
  <si>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</si>
  <si>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</si>
  <si>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</si>
  <si>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</si>
  <si>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</si>
  <si>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</si>
  <si>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</si>
  <si>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</si>
  <si>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</si>
  <si>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</si>
  <si>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</si>
  <si>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</si>
  <si>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</si>
  <si>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</si>
  <si>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</si>
  <si>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</si>
  <si>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</si>
  <si>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</si>
  <si>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</si>
  <si>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</si>
  <si>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</si>
  <si>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</si>
  <si>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</si>
  <si>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</si>
  <si>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</si>
  <si>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</si>
  <si>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</si>
  <si>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</si>
  <si>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</si>
  <si>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</si>
  <si>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</si>
  <si>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</si>
  <si>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</si>
  <si>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</si>
  <si>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</si>
  <si>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</si>
  <si>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</si>
  <si>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</si>
  <si>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</si>
  <si>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</si>
  <si>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</si>
  <si>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</si>
  <si>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</si>
  <si>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</si>
  <si>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</si>
  <si>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</si>
  <si>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</si>
  <si>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</si>
  <si>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</si>
  <si>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</si>
  <si>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</si>
  <si>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</si>
  <si>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</si>
  <si>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</si>
  <si>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</si>
  <si>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</si>
  <si>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</si>
  <si>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</si>
  <si>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</si>
  <si>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</si>
  <si>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</si>
  <si>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</si>
  <si>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</si>
  <si>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</si>
  <si>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</si>
  <si>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</si>
  <si>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</si>
  <si>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</si>
  <si>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</si>
  <si>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</si>
  <si>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</si>
  <si>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</si>
  <si>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</si>
  <si>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</si>
  <si>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</si>
  <si>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</si>
  <si>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</si>
  <si>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</si>
  <si>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</si>
  <si>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</si>
  <si>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</si>
  <si>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</si>
  <si>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</si>
  <si>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</si>
  <si>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</si>
  <si>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</si>
  <si>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</si>
  <si>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</si>
  <si>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</si>
  <si>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</si>
  <si>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</si>
  <si>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</si>
  <si>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</si>
  <si>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</si>
  <si>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</si>
  <si>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</si>
  <si>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</si>
  <si>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</si>
  <si>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</si>
  <si>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</si>
  <si>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</si>
  <si>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</si>
  <si>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</si>
  <si>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</si>
  <si>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</si>
  <si>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</si>
  <si>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</si>
  <si>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</si>
  <si>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</si>
  <si>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</si>
  <si>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</si>
  <si>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</si>
  <si>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</si>
  <si>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</si>
  <si>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</si>
  <si>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</si>
  <si>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</si>
  <si>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</si>
  <si>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</si>
  <si>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</si>
  <si>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</si>
  <si>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</si>
  <si>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</si>
  <si>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</si>
  <si>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</si>
  <si>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</si>
  <si>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</si>
  <si>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</si>
  <si>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</si>
  <si>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</si>
  <si>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</si>
  <si>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</si>
  <si>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</si>
  <si>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</si>
  <si>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</si>
  <si>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</si>
  <si>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</si>
  <si>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</si>
  <si>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</si>
  <si>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</si>
  <si>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</si>
  <si>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</si>
  <si>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</si>
  <si>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</si>
  <si>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</si>
  <si>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</si>
  <si>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</si>
  <si>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</si>
  <si>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</si>
  <si>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</si>
  <si>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</si>
  <si>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</si>
  <si>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</si>
  <si>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</si>
  <si>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</si>
  <si>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</si>
  <si>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</si>
  <si>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</si>
  <si>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</si>
  <si>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</si>
  <si>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</si>
  <si>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</si>
  <si>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</si>
  <si>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</si>
  <si>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</si>
  <si>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</si>
  <si>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</si>
  <si>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</si>
  <si>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</si>
  <si>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</si>
  <si>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</si>
  <si>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</si>
  <si>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</si>
  <si>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</si>
  <si>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</si>
  <si>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</si>
  <si>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</si>
  <si>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</si>
  <si>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</si>
  <si>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</si>
  <si>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</si>
  <si>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</si>
  <si>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</si>
  <si>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</si>
  <si>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</si>
  <si>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</si>
  <si>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</si>
  <si>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</si>
  <si>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</si>
  <si>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</si>
  <si>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</si>
  <si>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</si>
  <si>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</si>
  <si>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</si>
  <si>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</si>
  <si>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</si>
  <si>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</si>
  <si>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</si>
  <si>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</si>
  <si>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</si>
  <si>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</si>
  <si>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</si>
  <si>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</si>
  <si>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</si>
  <si>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</si>
  <si>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</si>
  <si>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</si>
  <si>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</si>
  <si>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</si>
  <si>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</si>
  <si>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</si>
  <si>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</si>
  <si>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</si>
  <si>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</si>
  <si>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</si>
  <si>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</si>
  <si>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</si>
  <si>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</si>
  <si>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</si>
  <si>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</si>
  <si>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</si>
  <si>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</si>
  <si>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</si>
  <si>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</si>
  <si>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</si>
  <si>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</si>
  <si>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</si>
  <si>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</si>
  <si>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</si>
  <si>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</si>
  <si>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</si>
  <si>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</si>
  <si>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</si>
  <si>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</si>
  <si>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</si>
  <si>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</si>
  <si>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</si>
  <si>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</si>
  <si>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</si>
  <si>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</si>
  <si>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</si>
  <si>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</si>
  <si>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</si>
  <si>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</si>
  <si>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</si>
  <si>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</si>
  <si>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</si>
  <si>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</si>
  <si>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</si>
  <si>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</si>
  <si>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</si>
  <si>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</si>
  <si>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</si>
  <si>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</si>
  <si>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</si>
  <si>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</si>
  <si>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</si>
  <si>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</si>
  <si>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</si>
  <si>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</si>
  <si>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</si>
  <si>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</si>
  <si>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</si>
  <si>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</si>
  <si>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</si>
  <si>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</si>
  <si>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</si>
  <si>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</si>
  <si>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</si>
  <si>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</si>
  <si>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</si>
  <si>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</si>
  <si>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</si>
  <si>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</si>
  <si>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</si>
  <si>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</si>
  <si>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</si>
  <si>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</si>
  <si>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</si>
  <si>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</si>
  <si>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</si>
  <si>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</si>
  <si>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</si>
  <si>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</si>
  <si>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</si>
  <si>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</si>
  <si>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</si>
  <si>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</si>
  <si>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</si>
  <si>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</si>
  <si>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</si>
  <si>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</si>
  <si>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</si>
  <si>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</si>
  <si>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</si>
  <si>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</si>
  <si>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</si>
  <si>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</si>
  <si>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</si>
  <si>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</si>
  <si>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</si>
  <si>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</si>
  <si>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</si>
  <si>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</si>
  <si>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</si>
  <si>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</si>
  <si>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</si>
  <si>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</si>
  <si>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</si>
  <si>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</si>
  <si>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</si>
  <si>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</si>
  <si>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</si>
  <si>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</si>
  <si>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</si>
  <si>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</si>
  <si>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</si>
  <si>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</si>
  <si>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</si>
  <si>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</si>
  <si>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</si>
  <si>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</si>
  <si>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</si>
  <si>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</si>
  <si>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</si>
  <si>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</si>
  <si>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</si>
  <si>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</si>
  <si>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</si>
  <si>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</si>
  <si>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</si>
  <si>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</si>
  <si>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</si>
  <si>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</si>
  <si>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</si>
  <si>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</si>
  <si>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</si>
  <si>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</si>
  <si>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</si>
  <si>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</si>
  <si>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</si>
  <si>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</si>
  <si>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</si>
  <si>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</si>
  <si>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</si>
  <si>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</si>
  <si>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</si>
  <si>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</si>
  <si>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</si>
  <si>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</si>
  <si>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</si>
  <si>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</si>
  <si>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</si>
  <si>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</si>
  <si>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</si>
  <si>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</si>
  <si>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</si>
  <si>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</si>
  <si>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</si>
  <si>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</si>
  <si>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</si>
  <si>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</si>
  <si>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</si>
  <si>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</si>
  <si>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</si>
  <si>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</si>
  <si>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</si>
  <si>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</si>
  <si>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</si>
  <si>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</si>
  <si>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</si>
  <si>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</si>
  <si>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</si>
  <si>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</si>
  <si>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</si>
  <si>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</si>
  <si>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</si>
  <si>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</si>
  <si>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</si>
  <si>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</si>
  <si>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</si>
  <si>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</si>
  <si>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</si>
  <si>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</si>
  <si>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</si>
  <si>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</si>
  <si>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</si>
  <si>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</si>
  <si>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</si>
  <si>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</si>
  <si>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</si>
  <si>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</si>
  <si>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</si>
  <si>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</si>
  <si>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</si>
  <si>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</si>
  <si>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</si>
  <si>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</si>
  <si>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</si>
  <si>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</si>
  <si>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</si>
  <si>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</si>
  <si>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</si>
  <si>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</si>
  <si>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</si>
  <si>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</si>
  <si>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</si>
  <si>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</si>
  <si>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</si>
  <si>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</si>
  <si>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</si>
  <si>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</si>
  <si>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</si>
  <si>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</si>
  <si>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</si>
  <si>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</si>
  <si>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</si>
  <si>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</si>
  <si>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</si>
  <si>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</si>
  <si>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</si>
  <si>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</si>
  <si>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</si>
  <si>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</si>
  <si>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</si>
  <si>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</si>
  <si>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</si>
  <si>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</si>
  <si>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</si>
  <si>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</si>
  <si>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</si>
  <si>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</si>
  <si>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</si>
  <si>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</si>
  <si>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</si>
  <si>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</si>
  <si>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</si>
  <si>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</si>
  <si>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</si>
  <si>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</si>
  <si>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</si>
  <si>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</si>
  <si>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</si>
  <si>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</si>
  <si>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</si>
  <si>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</si>
  <si>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</si>
  <si>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</si>
  <si>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</si>
  <si>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</si>
  <si>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</si>
  <si>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</si>
  <si>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</si>
  <si>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</si>
  <si>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</si>
  <si>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</si>
  <si>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</si>
  <si>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</si>
  <si>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</si>
  <si>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</si>
  <si>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</si>
  <si>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</si>
  <si>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</si>
  <si>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</si>
  <si>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</si>
  <si>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</si>
  <si>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</si>
  <si>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</si>
  <si>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</si>
  <si>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</si>
  <si>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</si>
  <si>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</si>
  <si>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</si>
  <si>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</si>
  <si>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</si>
  <si>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</si>
  <si>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</si>
  <si>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</si>
  <si>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</si>
  <si>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</si>
  <si>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</si>
  <si>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</si>
  <si>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</si>
  <si>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</si>
  <si>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</si>
  <si>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</si>
  <si>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</si>
  <si>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</si>
  <si>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</si>
  <si>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</si>
  <si>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</si>
  <si>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</si>
  <si>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</si>
  <si>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</si>
  <si>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</si>
  <si>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</si>
  <si>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</si>
  <si>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</si>
  <si>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</si>
  <si>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</si>
  <si>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</si>
  <si>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</si>
  <si>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</si>
  <si>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</si>
  <si>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</si>
  <si>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</si>
  <si>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</si>
  <si>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</si>
  <si>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</si>
  <si>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</si>
  <si>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</si>
  <si>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</si>
  <si>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</si>
  <si>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</si>
  <si>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</si>
  <si>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</si>
  <si>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</si>
  <si>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</si>
  <si>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</si>
  <si>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</si>
  <si>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</si>
  <si>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</si>
  <si>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</si>
  <si>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</si>
  <si>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</si>
  <si>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</si>
  <si>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</si>
  <si>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</si>
  <si>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</si>
  <si>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</si>
  <si>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</si>
  <si>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</si>
  <si>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</si>
  <si>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</si>
  <si>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</si>
  <si>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</si>
  <si>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</si>
  <si>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</si>
  <si>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</si>
  <si>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</si>
  <si>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</si>
  <si>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</si>
  <si>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</si>
  <si>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</si>
  <si>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</si>
  <si>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</si>
  <si>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</si>
  <si>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</si>
  <si>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</si>
  <si>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</si>
  <si>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</si>
  <si>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</si>
  <si>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</si>
  <si>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</si>
  <si>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</si>
  <si>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</si>
  <si>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</si>
  <si>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</si>
  <si>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</si>
  <si>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</si>
  <si>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</si>
  <si>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</si>
  <si>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</si>
  <si>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</si>
  <si>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</si>
  <si>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</si>
  <si>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</si>
  <si>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</si>
  <si>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</si>
  <si>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</si>
  <si>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</si>
  <si>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</si>
  <si>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</si>
  <si>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</si>
  <si>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</si>
  <si>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</si>
  <si>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</si>
  <si>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</si>
  <si>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</si>
  <si>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</si>
  <si>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</si>
  <si>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</si>
  <si>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</si>
  <si>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</si>
  <si>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</si>
  <si>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</si>
  <si>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</si>
  <si>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</si>
  <si>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</si>
  <si>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</si>
  <si>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</si>
  <si>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</si>
  <si>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</si>
  <si>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</si>
  <si>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</si>
  <si>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</si>
  <si>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</si>
  <si>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</si>
  <si>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</si>
  <si>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</si>
  <si>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</si>
  <si>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</si>
  <si>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</si>
  <si>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</si>
  <si>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</si>
  <si>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</si>
  <si>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</si>
  <si>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</si>
  <si>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</si>
  <si>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</si>
  <si>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</si>
  <si>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</si>
  <si>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</si>
  <si>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</si>
  <si>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</si>
  <si>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</si>
  <si>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</si>
  <si>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</si>
  <si>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</si>
  <si>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</si>
  <si>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</si>
  <si>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</si>
  <si>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</si>
  <si>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</si>
  <si>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</si>
  <si>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</si>
  <si>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</si>
  <si>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</si>
  <si>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</si>
  <si>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</si>
  <si>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</si>
  <si>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</si>
  <si>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</si>
  <si>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</si>
  <si>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</si>
  <si>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</si>
  <si>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</si>
  <si>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</si>
  <si>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</si>
  <si>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</si>
  <si>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</si>
  <si>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</si>
  <si>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</si>
  <si>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</si>
  <si>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</si>
  <si>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</si>
  <si>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</si>
  <si>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</si>
  <si>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</si>
  <si>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</si>
  <si>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</si>
  <si>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</si>
  <si>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</si>
  <si>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</si>
  <si>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</si>
  <si>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</si>
  <si>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</si>
  <si>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</si>
  <si>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</si>
  <si>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</si>
  <si>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</si>
  <si>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</si>
  <si>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</si>
  <si>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</si>
  <si>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</si>
  <si>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</si>
  <si>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</si>
  <si>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</si>
  <si>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</si>
  <si>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</si>
  <si>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</si>
  <si>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</si>
  <si>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</si>
  <si>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</si>
  <si>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</si>
  <si>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</si>
  <si>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</si>
  <si>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</si>
  <si>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</si>
  <si>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</si>
  <si>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</si>
  <si>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</si>
  <si>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</si>
  <si>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</si>
  <si>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</si>
  <si>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</si>
  <si>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</si>
  <si>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</si>
  <si>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</si>
  <si>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</si>
  <si>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</si>
  <si>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</si>
  <si>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</si>
  <si>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</si>
  <si>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</si>
  <si>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</si>
  <si>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</si>
  <si>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</si>
  <si>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</si>
  <si>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</si>
  <si>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</si>
  <si>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</si>
  <si>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</si>
  <si>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</si>
  <si>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</si>
  <si>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</si>
  <si>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</si>
  <si>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</si>
  <si>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</si>
  <si>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</si>
  <si>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</si>
  <si>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</si>
  <si>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</si>
  <si>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</si>
  <si>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</si>
  <si>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</si>
  <si>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</si>
  <si>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</si>
  <si>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</si>
  <si>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</si>
  <si>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</si>
  <si>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</si>
  <si>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</si>
  <si>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</si>
  <si>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</si>
  <si>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</si>
  <si>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</si>
  <si>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</si>
  <si>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</si>
  <si>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</si>
  <si>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</si>
  <si>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</si>
  <si>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</si>
  <si>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</si>
  <si>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</si>
  <si>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</si>
  <si>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</si>
  <si>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</si>
  <si>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</si>
  <si>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</si>
  <si>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</si>
  <si>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</si>
  <si>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</si>
  <si>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</si>
  <si>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</si>
  <si>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</si>
  <si>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</si>
  <si>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</si>
  <si>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</si>
  <si>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</si>
  <si>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</si>
  <si>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</si>
  <si>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</si>
  <si>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</si>
  <si>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</si>
  <si>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</si>
  <si>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</si>
  <si>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</si>
  <si>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</si>
  <si>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</si>
  <si>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</si>
  <si>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</si>
  <si>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</si>
  <si>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</si>
  <si>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</si>
  <si>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</si>
  <si>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</si>
  <si>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</si>
  <si>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</si>
  <si>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</si>
  <si>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</si>
  <si>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</si>
  <si>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</si>
  <si>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</si>
  <si>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</si>
  <si>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</si>
  <si>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</si>
  <si>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</si>
  <si>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</si>
  <si>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</si>
  <si>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</si>
  <si>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</si>
  <si>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</si>
  <si>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</si>
  <si>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</si>
  <si>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</si>
  <si>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</si>
  <si>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</si>
  <si>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</si>
  <si>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</si>
  <si>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</si>
  <si>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</si>
  <si>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</si>
  <si>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</si>
  <si>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</si>
  <si>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</si>
  <si>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</si>
  <si>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</si>
  <si>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</si>
  <si>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</si>
  <si>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</si>
  <si>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</si>
  <si>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</si>
  <si>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</si>
  <si>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</si>
  <si>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</si>
  <si>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</si>
  <si>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</si>
  <si>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</si>
  <si>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</si>
  <si>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</si>
  <si>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</si>
  <si>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</si>
  <si>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</si>
  <si>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</si>
  <si>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</si>
  <si>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</si>
  <si>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</si>
  <si>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</si>
  <si>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</si>
  <si>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</si>
  <si>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</si>
  <si>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</si>
  <si>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</si>
  <si>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</si>
  <si>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</si>
  <si>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</si>
  <si>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</si>
  <si>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</si>
  <si>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</si>
  <si>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</si>
  <si>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</si>
  <si>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</si>
  <si>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</si>
  <si>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</si>
  <si>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</si>
  <si>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</si>
  <si>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</si>
  <si>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</si>
  <si>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</si>
  <si>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</si>
  <si>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</si>
  <si>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</si>
  <si>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</si>
  <si>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</si>
  <si>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</si>
  <si>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</si>
  <si>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</si>
  <si>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</si>
  <si>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</si>
  <si>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</si>
  <si>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</si>
  <si>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</si>
  <si>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</si>
  <si>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</si>
  <si>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</si>
  <si>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</si>
  <si>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</si>
  <si>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</si>
  <si>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</si>
  <si>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</si>
  <si>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</si>
  <si>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</si>
  <si>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</si>
  <si>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</si>
  <si>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</si>
  <si>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</si>
  <si>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</si>
  <si>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</si>
  <si>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</si>
  <si>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</si>
  <si>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</si>
  <si>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</si>
  <si>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</si>
  <si>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</si>
  <si>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</si>
  <si>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</si>
  <si>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</si>
  <si>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</si>
  <si>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</si>
  <si>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</si>
  <si>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</si>
  <si>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</si>
  <si>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</si>
  <si>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</si>
  <si>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</si>
  <si>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</si>
  <si>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</si>
  <si>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</si>
  <si>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</si>
  <si>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</si>
  <si>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</si>
  <si>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</si>
  <si>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</si>
  <si>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</si>
  <si>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</si>
  <si>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</si>
  <si>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</si>
  <si>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</si>
  <si>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</si>
  <si>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</si>
  <si>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</si>
  <si>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</si>
  <si>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</si>
  <si>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</si>
  <si>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</si>
  <si>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</si>
  <si>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</si>
  <si>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</si>
  <si>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</si>
  <si>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</si>
  <si>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</si>
  <si>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</si>
  <si>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</si>
  <si>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</si>
  <si>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</si>
  <si>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</si>
  <si>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</si>
  <si>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</si>
  <si>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</si>
  <si>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</si>
  <si>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</si>
  <si>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</si>
  <si>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</si>
  <si>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</si>
  <si>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</si>
  <si>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</si>
  <si>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</si>
  <si>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</si>
  <si>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</si>
  <si>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</si>
  <si>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</si>
  <si>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</si>
  <si>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</si>
  <si>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</si>
  <si>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</si>
  <si>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</si>
  <si>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</si>
  <si>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</si>
  <si>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</si>
  <si>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</si>
  <si>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</si>
  <si>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</si>
  <si>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</si>
  <si>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</si>
  <si>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</si>
  <si>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</si>
  <si>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</si>
  <si>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</si>
  <si>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</si>
  <si>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</si>
  <si>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</si>
  <si>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</si>
  <si>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</si>
  <si>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</si>
  <si>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</si>
  <si>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</si>
  <si>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</si>
  <si>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</si>
  <si>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</si>
  <si>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</si>
  <si>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</si>
  <si>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</si>
  <si>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</si>
  <si>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</si>
  <si>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</si>
  <si>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</si>
  <si>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</si>
  <si>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</si>
  <si>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</si>
  <si>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</si>
  <si>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</si>
  <si>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</si>
  <si>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</si>
  <si>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</si>
  <si>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</si>
  <si>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</si>
  <si>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</si>
  <si>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</si>
  <si>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</si>
  <si>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</si>
  <si>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</si>
  <si>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</si>
  <si>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</si>
  <si>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</si>
  <si>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</si>
  <si>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</si>
  <si>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</si>
  <si>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</si>
  <si>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</si>
  <si>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</si>
  <si>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</si>
  <si>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</si>
  <si>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</si>
  <si>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</si>
  <si>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</si>
  <si>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</si>
  <si>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</si>
  <si>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</si>
  <si>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</si>
  <si>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</si>
  <si>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</si>
  <si>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</si>
  <si>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</si>
  <si>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</si>
  <si>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</si>
  <si>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</si>
  <si>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</si>
  <si>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</si>
  <si>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</si>
  <si>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</si>
  <si>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</si>
  <si>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</si>
  <si>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</si>
  <si>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</si>
  <si>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</si>
  <si>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</si>
  <si>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</si>
  <si>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</si>
  <si>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</si>
  <si>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</si>
  <si>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</si>
  <si>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</si>
  <si>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</si>
  <si>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</si>
  <si>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</si>
  <si>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</si>
  <si>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</si>
  <si>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</si>
  <si>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</si>
  <si>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</si>
  <si>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</si>
  <si>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</si>
  <si>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</si>
  <si>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</si>
  <si>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</si>
  <si>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</si>
  <si>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</si>
  <si>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</si>
  <si>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</si>
  <si>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</si>
  <si>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</si>
  <si>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</si>
  <si>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</si>
  <si>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</si>
  <si>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</si>
  <si>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</si>
  <si>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</si>
  <si>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</si>
  <si>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</si>
  <si>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</si>
  <si>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</si>
  <si>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</si>
  <si>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</si>
  <si>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</si>
  <si>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</si>
  <si>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</si>
  <si>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</si>
  <si>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</si>
  <si>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</si>
  <si>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</si>
  <si>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</si>
  <si>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</si>
  <si>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</si>
  <si>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</si>
  <si>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</si>
  <si>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</si>
  <si>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</si>
  <si>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</si>
  <si>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</si>
  <si>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</si>
  <si>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</si>
  <si>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</si>
  <si>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</si>
  <si>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</si>
  <si>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</si>
  <si>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</si>
  <si>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</si>
  <si>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</si>
  <si>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</si>
  <si>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</si>
  <si>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</si>
  <si>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</si>
  <si>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</si>
  <si>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</si>
  <si>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</si>
  <si>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</si>
  <si>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</si>
  <si>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</si>
  <si>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</si>
  <si>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</si>
  <si>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</si>
  <si>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</si>
  <si>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</si>
  <si>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</si>
  <si>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</si>
  <si>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</si>
  <si>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</si>
  <si>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</si>
  <si>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</si>
  <si>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</si>
  <si>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</si>
  <si>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</si>
  <si>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</si>
  <si>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</si>
  <si>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</si>
  <si>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</si>
  <si>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</si>
  <si>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</si>
  <si>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</si>
  <si>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</si>
  <si>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</si>
  <si>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</si>
  <si>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</si>
  <si>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</si>
  <si>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</si>
  <si>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</si>
  <si>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</si>
  <si>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</si>
  <si>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</si>
  <si>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</si>
  <si>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</si>
  <si>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</si>
  <si>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</si>
  <si>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</si>
  <si>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</si>
  <si>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</si>
  <si>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</si>
  <si>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</si>
  <si>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</si>
  <si>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</si>
  <si>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</si>
  <si>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</si>
  <si>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</si>
  <si>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</si>
  <si>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</si>
  <si>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</si>
  <si>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</si>
  <si>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</si>
  <si>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</si>
  <si>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</si>
  <si>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</si>
  <si>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</si>
  <si>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</si>
  <si>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</si>
  <si>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</si>
  <si>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</si>
  <si>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</si>
  <si>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</si>
  <si>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</si>
  <si>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</si>
  <si>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</si>
  <si>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</si>
  <si>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</si>
  <si>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</si>
  <si>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</si>
  <si>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</si>
  <si>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</si>
  <si>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</si>
  <si>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</si>
  <si>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</si>
  <si>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</si>
  <si>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</si>
  <si>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</si>
  <si>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</si>
  <si>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</si>
  <si>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</si>
  <si>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</si>
  <si>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</si>
  <si>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</si>
  <si>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</si>
  <si>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</si>
  <si>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</si>
  <si>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</si>
  <si>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</si>
  <si>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</si>
  <si>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</si>
  <si>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</si>
  <si>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</si>
  <si>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</si>
  <si>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</si>
  <si>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</si>
  <si>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</si>
  <si>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</si>
  <si>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</si>
  <si>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</si>
  <si>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</si>
  <si>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</si>
  <si>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</si>
  <si>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</si>
  <si>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</si>
  <si>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</si>
  <si>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</si>
  <si>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</si>
  <si>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</si>
  <si>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</si>
  <si>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</si>
  <si>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</si>
  <si>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</si>
  <si>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</si>
  <si>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</si>
  <si>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</si>
  <si>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</si>
  <si>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</si>
  <si>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</si>
  <si>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</si>
  <si>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</si>
  <si>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</si>
  <si>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</si>
  <si>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</si>
  <si>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</si>
  <si>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</si>
  <si>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</si>
  <si>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</si>
  <si>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</si>
  <si>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</si>
  <si>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</si>
  <si>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</si>
  <si>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</si>
  <si>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</si>
  <si>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</si>
  <si>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</si>
  <si>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</si>
  <si>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</si>
  <si>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</si>
  <si>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</si>
  <si>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</si>
  <si>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</si>
  <si>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</si>
  <si>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</si>
  <si>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</si>
  <si>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</si>
  <si>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</si>
  <si>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</si>
  <si>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</si>
  <si>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</si>
  <si>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</si>
  <si>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</si>
  <si>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</si>
  <si>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</si>
  <si>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</si>
  <si>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</si>
  <si>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</si>
  <si>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</si>
  <si>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</si>
  <si>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</si>
  <si>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</si>
  <si>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</si>
  <si>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</si>
  <si>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</si>
  <si>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</si>
  <si>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</si>
  <si>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</si>
  <si>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</si>
  <si>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</si>
  <si>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</si>
  <si>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</si>
  <si>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</si>
  <si>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</si>
  <si>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</si>
  <si>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</si>
  <si>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</si>
  <si>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</si>
  <si>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</si>
  <si>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</si>
  <si>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</si>
  <si>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</si>
  <si>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</si>
  <si>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</si>
  <si>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</si>
  <si>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</si>
  <si>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</si>
  <si>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</si>
  <si>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</si>
  <si>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</si>
  <si>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</si>
  <si>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</si>
  <si>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</si>
  <si>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</si>
  <si>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</si>
  <si>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</si>
  <si>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</si>
  <si>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</si>
  <si>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</si>
  <si>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</si>
  <si>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</si>
  <si>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</si>
  <si>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</si>
  <si>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</si>
  <si>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</si>
  <si>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</si>
  <si>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</si>
  <si>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</si>
  <si>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</si>
  <si>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</si>
  <si>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</si>
  <si>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</si>
  <si>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</si>
  <si>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</si>
  <si>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</si>
  <si>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</si>
  <si>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</si>
  <si>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</si>
  <si>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</si>
  <si>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</si>
  <si>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</si>
  <si>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</si>
  <si>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</si>
  <si>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</si>
  <si>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</si>
  <si>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</si>
  <si>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</si>
  <si>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</si>
  <si>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</si>
  <si>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</si>
  <si>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</si>
  <si>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</si>
  <si>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</si>
  <si>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</si>
  <si>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</si>
  <si>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</si>
  <si>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</si>
  <si>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</si>
  <si>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</si>
  <si>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</si>
  <si>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</si>
  <si>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</si>
  <si>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</si>
  <si>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</si>
  <si>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</si>
  <si>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</si>
  <si>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</si>
  <si>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</si>
  <si>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</si>
  <si>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</si>
  <si>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</si>
  <si>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</si>
  <si>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</si>
  <si>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</si>
  <si>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</si>
  <si>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</si>
  <si>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</si>
  <si>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</si>
  <si>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</si>
  <si>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</si>
  <si>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</si>
  <si>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</si>
  <si>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</si>
  <si>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</si>
  <si>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</si>
  <si>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</si>
  <si>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</si>
  <si>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</si>
  <si>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</si>
  <si>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</si>
  <si>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</si>
  <si>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</si>
  <si>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</si>
  <si>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</si>
  <si>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</si>
  <si>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</si>
  <si>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</si>
  <si>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</si>
  <si>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</si>
  <si>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</si>
  <si>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</si>
  <si>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</si>
  <si>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</si>
  <si>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</si>
  <si>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</si>
  <si>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</si>
  <si>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</si>
  <si>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</si>
  <si>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</si>
  <si>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</si>
  <si>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</si>
  <si>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</si>
  <si>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</si>
  <si>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</si>
  <si>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</si>
  <si>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</si>
  <si>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</si>
  <si>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</si>
  <si>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</si>
  <si>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</si>
  <si>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</si>
  <si>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</si>
  <si>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</si>
  <si>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</si>
  <si>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</si>
  <si>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</si>
  <si>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</si>
  <si>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</si>
  <si>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</si>
  <si>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</si>
  <si>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</si>
  <si>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</si>
  <si>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</si>
  <si>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</si>
  <si>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</si>
  <si>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</si>
  <si>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</si>
  <si>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</si>
  <si>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</si>
  <si>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</si>
  <si>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</si>
  <si>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</si>
  <si>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</si>
  <si>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</si>
  <si>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</si>
  <si>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</si>
  <si>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</si>
  <si>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</si>
  <si>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</si>
  <si>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</si>
  <si>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</si>
  <si>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</si>
  <si>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</si>
  <si>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</si>
  <si>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</si>
  <si>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</si>
  <si>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</si>
  <si>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</si>
  <si>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</si>
  <si>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</si>
  <si>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</si>
  <si>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</si>
  <si>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</si>
  <si>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</si>
  <si>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</si>
  <si>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</si>
  <si>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</si>
  <si>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</si>
  <si>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</si>
  <si>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</si>
  <si>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</si>
  <si>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</si>
  <si>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</si>
  <si>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</si>
  <si>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</si>
  <si>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</si>
  <si>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</si>
  <si>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</si>
  <si>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</si>
  <si>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</si>
  <si>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</si>
  <si>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</si>
  <si>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</si>
  <si>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</si>
  <si>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</si>
  <si>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</si>
  <si>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</si>
  <si>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</si>
  <si>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</si>
  <si>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</si>
  <si>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</si>
  <si>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</si>
  <si>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</si>
  <si>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</si>
  <si>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</si>
  <si>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</si>
  <si>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</si>
  <si>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</si>
  <si>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</si>
  <si>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</si>
  <si>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</si>
  <si>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</si>
  <si>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</si>
  <si>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</si>
  <si>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</si>
  <si>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</si>
  <si>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</si>
  <si>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</si>
  <si>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</si>
  <si>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</si>
  <si>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</si>
  <si>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</si>
  <si>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</si>
  <si>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</si>
  <si>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</si>
  <si>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</si>
  <si>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</si>
  <si>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</si>
  <si>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</si>
  <si>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</si>
  <si>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</si>
  <si>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</si>
  <si>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</si>
  <si>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</si>
  <si>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</si>
  <si>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</si>
  <si>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</si>
  <si>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</si>
  <si>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</si>
  <si>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</si>
  <si>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</si>
  <si>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</si>
  <si>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</si>
  <si>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</si>
  <si>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</si>
  <si>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</si>
  <si>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</si>
  <si>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</si>
  <si>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</si>
  <si>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</si>
  <si>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</si>
  <si>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</si>
  <si>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</si>
  <si>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</si>
  <si>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</si>
  <si>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</si>
  <si>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</si>
  <si>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</si>
  <si>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</si>
  <si>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</si>
  <si>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</si>
  <si>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</si>
  <si>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</si>
  <si>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</si>
  <si>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</si>
  <si>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</si>
  <si>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</si>
  <si>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</si>
  <si>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</si>
  <si>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</si>
  <si>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</si>
  <si>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</si>
  <si>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</si>
  <si>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</si>
  <si>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</si>
  <si>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</si>
  <si>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</si>
  <si>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</si>
  <si>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</si>
  <si>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</si>
  <si>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</si>
  <si>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</si>
  <si>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</si>
  <si>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</si>
  <si>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</si>
  <si>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</si>
  <si>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</si>
  <si>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</si>
  <si>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</si>
  <si>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</si>
  <si>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</si>
  <si>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</si>
  <si>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</si>
  <si>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</si>
  <si>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</si>
  <si>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</si>
  <si>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</si>
  <si>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</si>
  <si>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</si>
  <si>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</si>
  <si>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</si>
  <si>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</si>
  <si>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</si>
  <si>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</si>
  <si>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</si>
  <si>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</si>
  <si>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</si>
  <si>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</si>
  <si>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</si>
  <si>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</si>
  <si>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</si>
  <si>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</si>
  <si>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</si>
  <si>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</si>
  <si>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</si>
  <si>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</si>
  <si>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</si>
  <si>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</si>
  <si>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</si>
  <si>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</si>
  <si>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</si>
  <si>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</si>
  <si>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</si>
  <si>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</si>
  <si>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</si>
  <si>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</si>
  <si>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</si>
  <si>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</si>
  <si>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</si>
  <si>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</si>
  <si>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</si>
  <si>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</si>
  <si>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</si>
  <si>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</si>
  <si>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</si>
  <si>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</si>
  <si>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</si>
  <si>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</si>
  <si>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</si>
  <si>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</si>
  <si>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</si>
  <si>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</si>
  <si>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</si>
  <si>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</si>
  <si>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</si>
  <si>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</si>
  <si>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</si>
  <si>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</si>
  <si>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</si>
  <si>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</si>
  <si>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</si>
  <si>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</si>
  <si>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</si>
  <si>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</si>
  <si>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</si>
  <si>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</si>
  <si>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</si>
  <si>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</si>
  <si>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</si>
  <si>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</si>
  <si>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</si>
  <si>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</si>
  <si>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</si>
  <si>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</si>
  <si>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</si>
  <si>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</si>
  <si>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</si>
  <si>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</si>
  <si>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</si>
  <si>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</si>
  <si>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</si>
  <si>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</si>
  <si>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</si>
  <si>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</si>
  <si>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</si>
  <si>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</si>
  <si>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</si>
  <si>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</si>
  <si>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</si>
  <si>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</si>
  <si>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</si>
  <si>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</si>
  <si>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</si>
  <si>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</si>
  <si>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</si>
  <si>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</si>
  <si>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</si>
  <si>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</si>
  <si>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</si>
  <si>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</si>
  <si>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</si>
  <si>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</si>
  <si>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</si>
  <si>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</si>
  <si>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</si>
  <si>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</si>
  <si>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</si>
  <si>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</si>
  <si>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</si>
  <si>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</si>
  <si>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</si>
  <si>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</si>
  <si>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</si>
  <si>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</si>
  <si>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</si>
  <si>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</si>
  <si>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</si>
  <si>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</si>
  <si>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</si>
  <si>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</si>
  <si>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</si>
  <si>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</si>
  <si>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</si>
  <si>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</si>
  <si>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</si>
  <si>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</si>
  <si>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</si>
  <si>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</si>
  <si>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</si>
  <si>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</si>
  <si>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</si>
  <si>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</si>
  <si>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</si>
  <si>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</si>
  <si>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</si>
  <si>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</si>
  <si>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</si>
  <si>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</si>
  <si>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</si>
  <si>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</si>
  <si>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</si>
  <si>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</si>
  <si>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</si>
  <si>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</si>
  <si>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</si>
  <si>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</si>
  <si>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</si>
  <si>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</si>
  <si>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</si>
  <si>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</si>
  <si>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</si>
  <si>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</si>
  <si>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</si>
  <si>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</si>
  <si>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</si>
  <si>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</si>
  <si>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</si>
  <si>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</si>
  <si>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</si>
  <si>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</si>
  <si>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</si>
  <si>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</si>
  <si>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</si>
  <si>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</si>
  <si>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</si>
  <si>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</si>
  <si>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</si>
  <si>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</si>
  <si>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</si>
  <si>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</si>
  <si>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</si>
  <si>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</si>
  <si>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</si>
  <si>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</si>
  <si>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</si>
  <si>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</si>
  <si>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</si>
  <si>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</si>
  <si>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</si>
  <si>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</si>
  <si>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</si>
  <si>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</si>
  <si>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</si>
  <si>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</si>
  <si>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</si>
  <si>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</si>
  <si>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</si>
  <si>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</si>
  <si>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</si>
  <si>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</si>
  <si>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</si>
  <si>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</si>
  <si>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</si>
  <si>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</si>
  <si>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</si>
  <si>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</si>
  <si>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</si>
  <si>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</si>
  <si>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</si>
  <si>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</si>
  <si>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</si>
  <si>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</si>
  <si>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</si>
  <si>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</si>
  <si>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</si>
  <si>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</si>
  <si>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</si>
  <si>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</si>
  <si>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</si>
  <si>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</si>
  <si>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</si>
  <si>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</si>
  <si>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</si>
  <si>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</si>
  <si>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</si>
  <si>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</si>
  <si>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</si>
  <si>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</si>
  <si>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</si>
  <si>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</si>
  <si>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</si>
  <si>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</si>
  <si>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</si>
  <si>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</si>
  <si>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</si>
  <si>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</si>
  <si>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</si>
  <si>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</si>
  <si>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</si>
  <si>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</si>
  <si>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</si>
  <si>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</si>
  <si>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</si>
  <si>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</si>
  <si>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</si>
  <si>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</si>
  <si>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</si>
  <si>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</si>
  <si>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</si>
  <si>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</si>
  <si>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</si>
  <si>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</si>
  <si>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</si>
  <si>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</si>
  <si>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</si>
  <si>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</si>
  <si>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</si>
  <si>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</si>
  <si>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</si>
  <si>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</si>
  <si>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</si>
  <si>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</si>
  <si>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</si>
  <si>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</si>
  <si>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</si>
  <si>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</si>
  <si>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</si>
  <si>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</si>
  <si>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</si>
  <si>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</si>
  <si>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</si>
  <si>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</si>
  <si>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</si>
  <si>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</si>
  <si>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</si>
  <si>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</si>
  <si>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</si>
  <si>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</si>
  <si>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</si>
  <si>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</si>
  <si>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</si>
  <si>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</si>
  <si>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</si>
  <si>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</si>
  <si>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</si>
  <si>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</si>
  <si>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</si>
  <si>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</si>
  <si>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</si>
  <si>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</si>
  <si>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</si>
  <si>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</si>
  <si>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</si>
  <si>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</si>
  <si>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</si>
  <si>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</si>
  <si>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</si>
  <si>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</si>
  <si>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</si>
  <si>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</si>
  <si>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</si>
  <si>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</si>
  <si>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</si>
  <si>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</si>
  <si>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</si>
  <si>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</si>
  <si>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</si>
  <si>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</si>
  <si>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</si>
  <si>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</si>
  <si>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</si>
  <si>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</si>
  <si>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</si>
  <si>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</si>
  <si>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</si>
  <si>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</si>
  <si>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</si>
  <si>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</si>
  <si>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</si>
  <si>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</si>
  <si>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</si>
  <si>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</si>
  <si>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</si>
  <si>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</si>
  <si>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</si>
  <si>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</si>
  <si>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</si>
  <si>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</si>
  <si>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</si>
  <si>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</si>
  <si>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</si>
  <si>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</si>
  <si>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</si>
  <si>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</si>
  <si>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</si>
  <si>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</si>
  <si>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</si>
  <si>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</si>
  <si>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</si>
  <si>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</si>
  <si>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</si>
  <si>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</si>
  <si>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</si>
  <si>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</si>
  <si>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</si>
  <si>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</si>
  <si>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</si>
  <si>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</si>
  <si>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</si>
  <si>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</si>
  <si>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</si>
  <si>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</si>
  <si>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</si>
  <si>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</si>
  <si>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</si>
  <si>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</si>
  <si>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</si>
  <si>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</si>
  <si>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</si>
  <si>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</si>
  <si>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</si>
  <si>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</si>
  <si>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</si>
  <si>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</si>
  <si>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</si>
  <si>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</si>
  <si>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</si>
  <si>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</si>
  <si>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</si>
  <si>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</si>
  <si>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</si>
  <si>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</si>
  <si>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</si>
  <si>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</si>
  <si>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</si>
  <si>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</si>
  <si>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</si>
  <si>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</si>
  <si>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</si>
  <si>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</si>
  <si>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</si>
  <si>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</si>
  <si>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</si>
  <si>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</si>
  <si>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</si>
  <si>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</si>
  <si>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</si>
  <si>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</si>
  <si>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</si>
  <si>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</si>
  <si>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</si>
  <si>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</si>
  <si>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</si>
  <si>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</si>
  <si>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</si>
  <si>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</si>
  <si>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</si>
  <si>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</si>
  <si>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</si>
  <si>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</si>
  <si>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</si>
  <si>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</si>
  <si>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</si>
  <si>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</si>
  <si>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</si>
  <si>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</si>
  <si>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</si>
  <si>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</si>
  <si>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</si>
  <si>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</si>
  <si>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</si>
  <si>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</si>
  <si>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</si>
  <si>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</si>
  <si>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</si>
  <si>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</si>
  <si>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</si>
  <si>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</si>
  <si>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</si>
  <si>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</si>
  <si>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</si>
  <si>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</si>
  <si>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</si>
  <si>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</si>
  <si>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</si>
  <si>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</si>
  <si>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</si>
  <si>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</si>
  <si>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</si>
  <si>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</si>
  <si>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</si>
  <si>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</si>
  <si>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</si>
  <si>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</si>
  <si>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</si>
  <si>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</si>
  <si>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</si>
  <si>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</si>
  <si>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</si>
  <si>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</si>
  <si>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</si>
  <si>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</si>
  <si>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</si>
  <si>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</si>
  <si>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</si>
  <si>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</si>
  <si>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</si>
  <si>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</si>
  <si>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</si>
  <si>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</si>
  <si>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</si>
  <si>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</si>
  <si>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</si>
  <si>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</si>
  <si>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</si>
  <si>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</si>
  <si>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</si>
  <si>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</si>
  <si>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</si>
  <si>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</si>
  <si>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</si>
  <si>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</si>
  <si>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</si>
  <si>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</si>
  <si>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</si>
  <si>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</si>
  <si>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</si>
  <si>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</si>
  <si>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</si>
  <si>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</si>
  <si>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</si>
  <si>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</si>
  <si>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</si>
  <si>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</si>
  <si>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</si>
  <si>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</si>
  <si>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</si>
  <si>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</si>
  <si>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</si>
  <si>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</si>
  <si>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</si>
  <si>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</si>
  <si>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</si>
  <si>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</si>
  <si>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</si>
  <si>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</si>
  <si>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</si>
  <si>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</si>
  <si>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</si>
  <si>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</si>
  <si>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</si>
  <si>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</si>
  <si>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</si>
  <si>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</si>
  <si>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</si>
  <si>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</si>
  <si>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</si>
  <si>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</si>
  <si>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</si>
  <si>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</si>
  <si>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</si>
  <si>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</si>
  <si>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</si>
  <si>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</si>
  <si>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</si>
  <si>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</si>
  <si>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</si>
  <si>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</si>
  <si>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</si>
  <si>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</si>
  <si>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</si>
  <si>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</si>
  <si>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</si>
  <si>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</si>
  <si>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</si>
  <si>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</si>
  <si>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</si>
  <si>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</si>
  <si>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</si>
  <si>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</si>
  <si>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</si>
  <si>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</si>
  <si>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</si>
  <si>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</si>
  <si>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</si>
  <si>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</si>
  <si>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</si>
  <si>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</si>
  <si>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</si>
  <si>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</si>
  <si>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</si>
  <si>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</si>
  <si>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</si>
  <si>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</si>
  <si>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</si>
  <si>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</si>
  <si>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</si>
  <si>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</si>
  <si>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</si>
  <si>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</si>
  <si>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</si>
  <si>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</si>
  <si>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</si>
  <si>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</si>
  <si>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</si>
  <si>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</si>
  <si>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</si>
  <si>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</si>
  <si>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</si>
  <si>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</si>
  <si>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</si>
  <si>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</si>
  <si>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</si>
  <si>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</si>
  <si>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</si>
  <si>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</si>
  <si>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</si>
  <si>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</si>
  <si>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</si>
  <si>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</si>
  <si>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</si>
  <si>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</si>
  <si>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</si>
  <si>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</si>
  <si>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</si>
  <si>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</si>
  <si>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</si>
  <si>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</si>
  <si>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</si>
  <si>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</si>
  <si>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</si>
  <si>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</si>
  <si>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</si>
  <si>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</si>
  <si>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</si>
  <si>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</si>
  <si>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</si>
  <si>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</si>
  <si>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</si>
  <si>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</si>
  <si>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</si>
  <si>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</si>
  <si>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</si>
  <si>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</si>
  <si>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</si>
  <si>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</si>
  <si>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</si>
  <si>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</si>
  <si>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</si>
  <si>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</si>
  <si>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</si>
  <si>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</si>
  <si>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</si>
  <si>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</si>
  <si>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</si>
  <si>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</si>
  <si>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</si>
  <si>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</si>
  <si>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</si>
  <si>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</si>
  <si>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</si>
  <si>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</si>
  <si>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</si>
  <si>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</si>
  <si>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</si>
  <si>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</si>
  <si>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</si>
  <si>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</si>
  <si>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</si>
  <si>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</si>
  <si>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</si>
  <si>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</si>
  <si>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</si>
  <si>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</si>
  <si>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</si>
  <si>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</si>
  <si>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</si>
  <si>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</si>
  <si>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</si>
  <si>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</si>
  <si>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</si>
  <si>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</si>
  <si>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</si>
  <si>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</si>
  <si>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</si>
  <si>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</si>
  <si>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</si>
  <si>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</si>
  <si>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</si>
  <si>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</si>
  <si>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</si>
  <si>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</si>
  <si>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</si>
  <si>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</si>
  <si>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</si>
  <si>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</si>
  <si>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</si>
  <si>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</si>
  <si>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</si>
  <si>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</si>
  <si>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</si>
  <si>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</si>
  <si>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</si>
  <si>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</si>
  <si>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</si>
  <si>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</si>
  <si>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</si>
  <si>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</si>
  <si>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</si>
  <si>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</si>
  <si>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</si>
  <si>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</si>
  <si>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</si>
  <si>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</si>
  <si>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</si>
  <si>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</si>
  <si>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</si>
  <si>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</si>
  <si>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</si>
  <si>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</si>
  <si>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</si>
  <si>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</si>
  <si>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</si>
  <si>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</si>
  <si>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</si>
  <si>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</si>
  <si>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</si>
  <si>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</si>
  <si>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</si>
  <si>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</si>
  <si>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</si>
  <si>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</si>
  <si>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</si>
  <si>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</si>
  <si>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</si>
  <si>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</si>
  <si>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</si>
  <si>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</si>
  <si>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</si>
  <si>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</si>
  <si>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</si>
  <si>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</si>
  <si>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</si>
  <si>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</si>
  <si>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</si>
  <si>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</si>
  <si>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</si>
  <si>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</si>
  <si>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</si>
  <si>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</si>
  <si>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</si>
  <si>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</si>
  <si>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</si>
  <si>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</si>
  <si>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</si>
  <si>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</si>
  <si>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</si>
  <si>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</si>
  <si>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</si>
  <si>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</si>
  <si>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</si>
  <si>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</si>
  <si>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</si>
  <si>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</si>
  <si>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</si>
  <si>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</si>
  <si>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</si>
  <si>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</si>
  <si>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</si>
  <si>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</si>
  <si>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</si>
  <si>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</si>
  <si>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</si>
  <si>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</si>
  <si>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</si>
  <si>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</si>
  <si>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</si>
  <si>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</si>
  <si>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</si>
  <si>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</si>
  <si>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</si>
  <si>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</si>
  <si>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</si>
  <si>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</si>
  <si>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</si>
  <si>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</si>
  <si>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</si>
  <si>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</si>
  <si>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</si>
  <si>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</si>
  <si>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</si>
  <si>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</si>
  <si>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</si>
  <si>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</si>
  <si>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</si>
  <si>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</si>
  <si>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</si>
  <si>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</si>
  <si>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</si>
  <si>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</si>
  <si>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</si>
  <si>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</si>
  <si>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</si>
  <si>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</si>
  <si>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</si>
  <si>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</si>
  <si>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</si>
  <si>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</si>
  <si>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</si>
  <si>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</si>
  <si>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</si>
  <si>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</si>
  <si>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</si>
  <si>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</si>
  <si>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</si>
  <si>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</si>
  <si>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</si>
  <si>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</si>
  <si>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</si>
  <si>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</si>
  <si>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</si>
  <si>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</si>
  <si>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</si>
  <si>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</si>
  <si>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</si>
  <si>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</si>
  <si>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</si>
  <si>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</si>
  <si>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</si>
  <si>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</si>
  <si>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</si>
  <si>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</si>
  <si>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</si>
  <si>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</si>
  <si>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</si>
  <si>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</si>
  <si>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</si>
  <si>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</si>
  <si>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</si>
  <si>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</si>
  <si>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</si>
  <si>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</si>
  <si>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</si>
  <si>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</si>
  <si>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</si>
  <si>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</si>
  <si>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</si>
  <si>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</si>
  <si>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</si>
  <si>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</si>
  <si>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</si>
  <si>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</si>
  <si>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</si>
  <si>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</si>
  <si>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</si>
  <si>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</si>
  <si>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</si>
  <si>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</si>
  <si>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</si>
  <si>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</si>
  <si>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</si>
  <si>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</si>
  <si>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</si>
  <si>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</si>
  <si>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</si>
  <si>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</si>
  <si>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</si>
  <si>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</si>
  <si>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</si>
  <si>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</si>
  <si>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</si>
  <si>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</si>
  <si>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</si>
  <si>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</si>
  <si>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</si>
  <si>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</si>
  <si>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</si>
  <si>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</si>
  <si>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</si>
  <si>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</si>
  <si>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</si>
  <si>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</si>
  <si>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</si>
  <si>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</si>
  <si>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</si>
  <si>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</si>
  <si>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</si>
  <si>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</si>
  <si>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</si>
  <si>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</si>
  <si>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</si>
  <si>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</si>
  <si>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</si>
  <si>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</si>
  <si>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</si>
  <si>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</si>
  <si>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</si>
  <si>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</si>
  <si>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</si>
  <si>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</si>
  <si>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</si>
  <si>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</si>
  <si>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</si>
  <si>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</si>
  <si>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</si>
  <si>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</si>
  <si>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</si>
  <si>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</si>
  <si>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</si>
  <si>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</si>
  <si>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</si>
  <si>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</si>
  <si>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</si>
  <si>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</si>
  <si>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</si>
  <si>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</si>
  <si>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</si>
  <si>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</si>
  <si>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</si>
  <si>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</si>
  <si>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</si>
  <si>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</si>
  <si>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</si>
  <si>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</si>
  <si>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</si>
  <si>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</si>
  <si>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</si>
  <si>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</si>
  <si>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</si>
  <si>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</si>
  <si>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</si>
  <si>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</si>
  <si>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</si>
  <si>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</si>
  <si>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</si>
  <si>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</si>
  <si>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</si>
  <si>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</si>
  <si>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</si>
  <si>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</si>
  <si>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</si>
  <si>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</si>
  <si>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</si>
  <si>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</si>
  <si>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</si>
  <si>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</si>
  <si>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</si>
  <si>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</si>
  <si>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</si>
  <si>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</si>
  <si>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</si>
  <si>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</si>
  <si>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</si>
  <si>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</si>
  <si>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</si>
  <si>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</si>
  <si>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</si>
  <si>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</si>
  <si>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</si>
  <si>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</si>
  <si>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</si>
  <si>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</si>
  <si>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</si>
  <si>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</si>
  <si>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</si>
  <si>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</si>
  <si>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</si>
  <si>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</si>
  <si>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</si>
  <si>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</si>
  <si>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</si>
  <si>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</si>
  <si>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</si>
  <si>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</si>
  <si>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</si>
  <si>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</si>
  <si>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</si>
  <si>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</si>
  <si>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</si>
  <si>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</si>
  <si>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</si>
  <si>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</si>
  <si>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</si>
  <si>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</si>
  <si>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</si>
  <si>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</si>
  <si>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</si>
  <si>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</si>
  <si>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</si>
  <si>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</si>
  <si>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</si>
  <si>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</si>
  <si>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</si>
  <si>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</si>
  <si>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</si>
  <si>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</si>
  <si>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</si>
  <si>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</si>
  <si>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</si>
  <si>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</si>
  <si>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</si>
  <si>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</si>
  <si>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</si>
  <si>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</si>
  <si>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</si>
  <si>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</si>
  <si>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</si>
  <si>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</si>
  <si>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</si>
  <si>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</si>
  <si>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</si>
  <si>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</si>
  <si>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</si>
  <si>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</si>
  <si>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</si>
  <si>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</si>
  <si>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</si>
  <si>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</si>
  <si>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</si>
  <si>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</si>
  <si>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</si>
  <si>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</si>
  <si>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</si>
  <si>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</si>
  <si>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</si>
  <si>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</si>
  <si>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</si>
  <si>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</si>
  <si>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</si>
  <si>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</si>
  <si>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</si>
  <si>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</si>
  <si>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</si>
  <si>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</si>
  <si>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</si>
  <si>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</si>
  <si>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</si>
  <si>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</si>
  <si>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</si>
  <si>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</si>
  <si>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</si>
  <si>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</si>
  <si>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</si>
  <si>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</si>
  <si>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</si>
  <si>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</si>
  <si>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</si>
  <si>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</si>
  <si>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</si>
  <si>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</si>
  <si>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</si>
  <si>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</si>
  <si>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</si>
  <si>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</si>
  <si>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</si>
  <si>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</si>
  <si>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</si>
  <si>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</si>
  <si>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</si>
  <si>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</si>
  <si>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</si>
  <si>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</si>
  <si>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</si>
  <si>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</si>
  <si>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</si>
  <si>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</si>
  <si>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</si>
  <si>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</si>
  <si>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</si>
  <si>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</si>
  <si>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</si>
  <si>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</si>
  <si>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</si>
  <si>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</si>
  <si>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</si>
  <si>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</si>
  <si>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</si>
  <si>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</si>
  <si>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</si>
  <si>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</si>
  <si>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</si>
  <si>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</si>
  <si>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</si>
  <si>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</si>
  <si>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</si>
  <si>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</si>
  <si>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</si>
  <si>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</si>
  <si>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</si>
  <si>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</si>
  <si>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</si>
  <si>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</si>
  <si>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</si>
  <si>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</si>
  <si>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</si>
  <si>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</si>
  <si>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</si>
  <si>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</si>
  <si>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</si>
  <si>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</si>
  <si>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</si>
  <si>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</si>
  <si>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</si>
  <si>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</si>
  <si>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</si>
  <si>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</si>
  <si>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</si>
  <si>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</si>
  <si>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</si>
  <si>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</si>
  <si>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</si>
  <si>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</si>
  <si>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</si>
  <si>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</si>
  <si>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</si>
  <si>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</si>
  <si>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</si>
  <si>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</si>
  <si>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</si>
  <si>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</si>
  <si>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</si>
  <si>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</si>
  <si>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</si>
  <si>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</si>
  <si>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</si>
  <si>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</si>
  <si>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</si>
  <si>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</si>
  <si>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</si>
  <si>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</si>
  <si>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</si>
  <si>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</si>
  <si>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</si>
  <si>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</si>
  <si>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</si>
  <si>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</si>
  <si>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</si>
  <si>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</si>
  <si>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</si>
  <si>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</si>
  <si>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</si>
  <si>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</si>
  <si>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</si>
  <si>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</si>
  <si>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</si>
  <si>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</si>
  <si>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</si>
  <si>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</si>
  <si>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</si>
  <si>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</si>
  <si>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</si>
  <si>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</si>
  <si>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</si>
  <si>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</si>
  <si>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</si>
  <si>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</si>
  <si>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</si>
  <si>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</si>
  <si>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</si>
  <si>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</si>
  <si>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</si>
  <si>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</si>
  <si>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</si>
  <si>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</si>
  <si>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</si>
  <si>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</si>
  <si>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</si>
  <si>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</si>
  <si>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</si>
  <si>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</si>
  <si>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</si>
  <si>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</si>
  <si>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</si>
  <si>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</si>
  <si>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</si>
  <si>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</si>
  <si>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</si>
  <si>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</si>
  <si>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</si>
  <si>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</si>
  <si>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</si>
  <si>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</si>
  <si>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</si>
  <si>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</si>
  <si>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</si>
  <si>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</si>
  <si>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</si>
  <si>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</si>
  <si>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</si>
  <si>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</si>
  <si>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</si>
  <si>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</si>
  <si>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</si>
  <si>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</si>
  <si>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</si>
  <si>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</si>
  <si>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</si>
  <si>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</si>
  <si>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</si>
  <si>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</si>
  <si>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</si>
  <si>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</si>
  <si>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</si>
  <si>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</si>
  <si>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</si>
  <si>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</si>
  <si>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</si>
  <si>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</si>
  <si>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</si>
  <si>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</si>
  <si>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</si>
  <si>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</si>
  <si>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</si>
  <si>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</si>
  <si>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</si>
  <si>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</si>
  <si>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</si>
  <si>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</si>
  <si>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</si>
  <si>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</si>
  <si>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</si>
  <si>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</si>
  <si>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</si>
  <si>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</si>
  <si>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</si>
  <si>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</si>
  <si>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</si>
  <si>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</si>
  <si>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</si>
  <si>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</si>
  <si>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</si>
  <si>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</si>
  <si>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</si>
  <si>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</si>
  <si>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</si>
  <si>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</si>
  <si>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</si>
  <si>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</si>
  <si>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</si>
  <si>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</si>
  <si>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</si>
  <si>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</si>
  <si>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</si>
  <si>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</si>
  <si>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</si>
  <si>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</si>
  <si>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</si>
  <si>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</si>
  <si>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</si>
  <si>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</si>
  <si>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</si>
  <si>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</si>
  <si>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</si>
  <si>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</si>
  <si>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</si>
  <si>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</si>
  <si>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</si>
  <si>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</si>
  <si>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</si>
  <si>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</si>
  <si>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</si>
  <si>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</si>
  <si>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</si>
  <si>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</si>
  <si>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</si>
  <si>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</si>
  <si>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</si>
  <si>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</si>
  <si>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</si>
  <si>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</si>
  <si>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</si>
  <si>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</si>
  <si>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</si>
  <si>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</si>
  <si>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</si>
  <si>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</si>
  <si>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</si>
  <si>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</si>
  <si>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</si>
  <si>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</si>
  <si>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</si>
  <si>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</si>
  <si>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</si>
  <si>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</si>
  <si>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</si>
  <si>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</si>
  <si>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</si>
  <si>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</si>
  <si>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</si>
  <si>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</si>
  <si>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</si>
  <si>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</si>
  <si>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</si>
  <si>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</si>
  <si>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</si>
  <si>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</si>
  <si>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</si>
  <si>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</si>
  <si>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</si>
  <si>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</si>
  <si>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</si>
  <si>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</si>
  <si>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</si>
  <si>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</si>
  <si>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</si>
  <si>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</si>
  <si>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</si>
  <si>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</si>
  <si>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</si>
  <si>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</si>
  <si>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</si>
  <si>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</si>
  <si>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</si>
  <si>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</si>
  <si>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</si>
  <si>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</si>
  <si>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</si>
  <si>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</si>
  <si>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</si>
  <si>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</si>
  <si>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</si>
  <si>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</si>
  <si>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</si>
  <si>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</si>
  <si>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</si>
  <si>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</si>
  <si>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</si>
  <si>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</si>
  <si>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</si>
  <si>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</si>
  <si>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</si>
  <si>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</si>
  <si>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</si>
  <si>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</si>
  <si>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</si>
  <si>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</si>
  <si>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</si>
  <si>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</si>
  <si>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</si>
  <si>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</si>
  <si>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</si>
  <si>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</si>
  <si>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</si>
  <si>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</si>
  <si>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</si>
  <si>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</si>
  <si>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</si>
  <si>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</si>
  <si>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</si>
  <si>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</si>
  <si>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</si>
  <si>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</si>
  <si>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</si>
  <si>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</si>
  <si>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</si>
  <si>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</si>
  <si>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</si>
  <si>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</si>
  <si>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</si>
  <si>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</si>
  <si>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</si>
  <si>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</si>
  <si>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</si>
  <si>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</si>
  <si>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</si>
  <si>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</si>
  <si>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</si>
  <si>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</si>
  <si>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</si>
  <si>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</si>
  <si>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</si>
  <si>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</si>
  <si>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</si>
  <si>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</si>
  <si>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</si>
  <si>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</si>
  <si>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</si>
  <si>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</si>
  <si>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</si>
  <si>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</si>
  <si>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</si>
  <si>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</si>
  <si>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</si>
  <si>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</si>
  <si>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</si>
  <si>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</si>
  <si>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</si>
  <si>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</si>
  <si>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</si>
  <si>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</si>
  <si>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</si>
  <si>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</si>
  <si>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</si>
  <si>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</si>
  <si>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</si>
  <si>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</si>
  <si>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</si>
  <si>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</si>
  <si>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</si>
  <si>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</si>
  <si>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</si>
  <si>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</si>
  <si>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</si>
  <si>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</si>
  <si>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</si>
  <si>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</si>
  <si>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</si>
  <si>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</si>
  <si>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</si>
  <si>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</si>
  <si>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</si>
  <si>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</si>
  <si>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</si>
  <si>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</si>
  <si>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</si>
  <si>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</si>
  <si>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</si>
  <si>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</si>
  <si>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</si>
  <si>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</si>
  <si>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</si>
  <si>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</si>
  <si>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</si>
  <si>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</si>
  <si>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</si>
  <si>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</si>
  <si>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</si>
  <si>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</si>
  <si>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</si>
  <si>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</si>
  <si>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</si>
  <si>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</si>
  <si>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</si>
  <si>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</si>
  <si>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</si>
  <si>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</si>
  <si>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</si>
  <si>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</si>
  <si>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</si>
  <si>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</si>
  <si>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</si>
  <si>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</si>
  <si>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</si>
  <si>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</si>
  <si>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</si>
  <si>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</si>
  <si>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</si>
  <si>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</si>
  <si>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</si>
  <si>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</si>
  <si>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</si>
  <si>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</si>
  <si>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</si>
  <si>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</si>
  <si>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</si>
  <si>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</si>
  <si>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</si>
  <si>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</si>
  <si>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</si>
  <si>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</si>
  <si>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</si>
  <si>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</si>
  <si>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</si>
  <si>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</si>
  <si>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</si>
  <si>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</si>
  <si>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</si>
  <si>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</si>
  <si>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</si>
  <si>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</si>
  <si>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</si>
  <si>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</si>
  <si>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</si>
  <si>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</si>
  <si>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</si>
  <si>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</si>
  <si>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</si>
  <si>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</si>
  <si>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</si>
  <si>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</si>
  <si>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</si>
  <si>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</si>
  <si>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</si>
  <si>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</si>
  <si>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</si>
  <si>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</si>
  <si>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</si>
  <si>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</si>
  <si>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</si>
  <si>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</si>
  <si>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</si>
  <si>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</si>
  <si>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</si>
  <si>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</si>
  <si>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</si>
  <si>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</si>
  <si>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</si>
  <si>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</si>
  <si>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</si>
  <si>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</si>
  <si>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</si>
  <si>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</si>
  <si>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</si>
  <si>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</si>
  <si>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</si>
  <si>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</si>
  <si>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</si>
  <si>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</si>
  <si>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</si>
  <si>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</si>
  <si>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</si>
  <si>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</si>
  <si>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</si>
  <si>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</si>
  <si>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</si>
  <si>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</si>
  <si>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</si>
  <si>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</si>
  <si>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</si>
  <si>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</si>
  <si>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</si>
  <si>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</si>
  <si>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</si>
  <si>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</si>
  <si>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</si>
  <si>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</si>
  <si>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</si>
  <si>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</si>
  <si>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</si>
  <si>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</si>
  <si>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</si>
  <si>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</si>
  <si>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</si>
  <si>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</si>
  <si>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</si>
  <si>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</si>
  <si>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</si>
  <si>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</si>
  <si>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</si>
  <si>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</si>
  <si>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</si>
  <si>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</si>
  <si>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</si>
  <si>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</si>
  <si>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</si>
  <si>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</si>
  <si>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</si>
  <si>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</si>
  <si>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</si>
  <si>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</si>
  <si>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</si>
  <si>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</si>
  <si>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</si>
  <si>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</si>
  <si>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</si>
  <si>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</si>
  <si>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</si>
  <si>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</si>
  <si>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</si>
  <si>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</si>
  <si>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</si>
  <si>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</si>
  <si>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</si>
  <si>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</si>
  <si>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</si>
  <si>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</si>
  <si>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</si>
  <si>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</si>
  <si>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</si>
  <si>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</si>
  <si>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</si>
  <si>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</si>
  <si>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</si>
  <si>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</si>
  <si>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</si>
  <si>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</si>
  <si>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</si>
  <si>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</si>
  <si>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</si>
  <si>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</si>
  <si>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</si>
  <si>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</si>
  <si>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</si>
  <si>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</si>
  <si>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</si>
  <si>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</si>
  <si>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</si>
  <si>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</si>
  <si>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</si>
  <si>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</si>
  <si>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</si>
  <si>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</si>
  <si>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</si>
  <si>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</si>
  <si>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</si>
  <si>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</si>
  <si>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</si>
  <si>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</si>
  <si>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</si>
  <si>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</si>
  <si>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</si>
  <si>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</si>
  <si>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</si>
  <si>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</si>
  <si>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</si>
  <si>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</si>
  <si>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</si>
  <si>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</si>
  <si>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</si>
  <si>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</si>
  <si>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</si>
  <si>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</si>
  <si>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</si>
  <si>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</si>
  <si>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</si>
  <si>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</si>
  <si>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</si>
  <si>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</si>
  <si>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</si>
  <si>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</si>
  <si>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</si>
  <si>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</si>
  <si>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</si>
  <si>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</si>
  <si>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</si>
  <si>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</si>
  <si>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</si>
  <si>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</si>
  <si>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</si>
  <si>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</si>
  <si>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</si>
  <si>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</si>
  <si>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</si>
  <si>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</si>
  <si>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</si>
  <si>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</si>
  <si>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</si>
  <si>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</si>
  <si>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</si>
  <si>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</si>
  <si>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</si>
  <si>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</si>
  <si>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</si>
  <si>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</si>
  <si>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</si>
  <si>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</si>
  <si>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</si>
  <si>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</si>
  <si>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</si>
  <si>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</si>
  <si>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</si>
  <si>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</si>
  <si>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</si>
  <si>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</si>
  <si>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</si>
  <si>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</si>
  <si>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</si>
  <si>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</si>
  <si>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</si>
  <si>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</si>
  <si>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</si>
  <si>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</si>
  <si>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</si>
  <si>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</si>
  <si>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</si>
  <si>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</si>
  <si>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</si>
  <si>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</si>
  <si>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</si>
  <si>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</si>
  <si>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</si>
  <si>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</si>
  <si>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</si>
  <si>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</si>
  <si>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</si>
  <si>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</si>
  <si>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</si>
  <si>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</si>
  <si>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</si>
  <si>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</si>
  <si>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</si>
  <si>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</si>
  <si>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</si>
  <si>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</si>
  <si>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</si>
  <si>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</si>
  <si>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</si>
  <si>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</si>
  <si>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</si>
  <si>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</si>
  <si>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</si>
  <si>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</si>
  <si>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</si>
  <si>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</si>
  <si>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</si>
  <si>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</si>
  <si>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</si>
  <si>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</si>
  <si>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</si>
  <si>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</si>
  <si>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</si>
  <si>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</si>
  <si>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</si>
  <si>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</si>
  <si>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</si>
  <si>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</si>
  <si>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</si>
  <si>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</si>
  <si>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</si>
  <si>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</si>
  <si>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</si>
  <si>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</si>
  <si>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</si>
  <si>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</si>
  <si>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</si>
  <si>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</si>
  <si>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</si>
  <si>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</si>
  <si>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</si>
  <si>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</si>
  <si>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</si>
  <si>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</si>
  <si>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</si>
  <si>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</si>
  <si>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</si>
  <si>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</si>
  <si>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</si>
  <si>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</si>
  <si>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</si>
  <si>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</si>
  <si>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</si>
  <si>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</si>
  <si>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</si>
  <si>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</si>
  <si>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</si>
  <si>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</si>
  <si>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</si>
  <si>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</si>
  <si>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</si>
  <si>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</si>
  <si>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</si>
  <si>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</si>
  <si>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</si>
  <si>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</si>
  <si>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</si>
  <si>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</si>
  <si>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</si>
  <si>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</si>
  <si>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</si>
  <si>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</si>
  <si>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</si>
  <si>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</si>
  <si>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</si>
  <si>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</si>
  <si>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</si>
  <si>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</si>
  <si>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</si>
  <si>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</si>
  <si>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</si>
  <si>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</si>
  <si>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</si>
  <si>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</si>
  <si>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</si>
  <si>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</si>
  <si>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</si>
  <si>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</si>
  <si>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</si>
  <si>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</si>
  <si>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</si>
  <si>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</si>
  <si>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</si>
  <si>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</si>
  <si>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</si>
  <si>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</si>
  <si>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</si>
  <si>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</si>
  <si>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</si>
  <si>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</si>
  <si>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</si>
  <si>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</si>
  <si>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</si>
  <si>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</si>
  <si>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</si>
  <si>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</si>
  <si>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</si>
  <si>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</si>
  <si>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</si>
  <si>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</si>
  <si>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</si>
  <si>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</si>
  <si>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</si>
  <si>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</si>
  <si>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</si>
  <si>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</si>
  <si>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</si>
  <si>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</si>
  <si>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</si>
  <si>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</si>
  <si>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</si>
  <si>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</si>
  <si>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</si>
  <si>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</si>
  <si>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</si>
  <si>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</si>
  <si>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</si>
  <si>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</si>
  <si>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</si>
  <si>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</si>
  <si>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</si>
  <si>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</si>
  <si>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</si>
  <si>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</si>
  <si>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</si>
  <si>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</si>
  <si>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</si>
  <si>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</si>
  <si>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</si>
  <si>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</si>
  <si>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</si>
  <si>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</si>
  <si>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</si>
  <si>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</si>
  <si>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</si>
  <si>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</si>
  <si>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</si>
  <si>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</si>
  <si>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</si>
  <si>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</si>
  <si>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</si>
  <si>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</si>
  <si>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</si>
  <si>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</si>
  <si>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</si>
  <si>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</si>
  <si>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</si>
  <si>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</si>
  <si>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</si>
  <si>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</si>
  <si>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</si>
  <si>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</si>
  <si>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</si>
  <si>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</si>
  <si>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</si>
  <si>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</si>
  <si>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</si>
  <si>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</si>
  <si>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</si>
  <si>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</si>
  <si>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</si>
  <si>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</si>
  <si>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</si>
  <si>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</si>
  <si>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</si>
  <si>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</si>
  <si>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</si>
  <si>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</si>
  <si>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</si>
  <si>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</si>
  <si>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</si>
  <si>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</si>
  <si>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</si>
  <si>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</si>
  <si>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</si>
  <si>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</si>
  <si>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</si>
  <si>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</si>
  <si>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</si>
  <si>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</si>
  <si>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</si>
  <si>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</si>
  <si>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</si>
  <si>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</si>
  <si>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</si>
  <si>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</si>
  <si>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</si>
  <si>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</si>
  <si>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</si>
  <si>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</si>
  <si>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</si>
  <si>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</si>
  <si>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</si>
  <si>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</si>
  <si>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</si>
  <si>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</si>
  <si>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</si>
  <si>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</si>
  <si>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</si>
  <si>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</si>
  <si>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</si>
  <si>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</si>
  <si>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</si>
  <si>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</si>
  <si>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</si>
  <si>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</si>
  <si>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</si>
  <si>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</si>
  <si>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</si>
  <si>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</si>
  <si>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</si>
  <si>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</si>
  <si>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</si>
  <si>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</si>
  <si>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</si>
  <si>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</si>
  <si>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</si>
  <si>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</si>
  <si>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</si>
  <si>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</si>
  <si>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</si>
  <si>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</si>
  <si>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</si>
  <si>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</si>
  <si>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</si>
  <si>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</si>
  <si>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</si>
  <si>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</si>
  <si>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</si>
  <si>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</si>
  <si>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</si>
  <si>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</si>
  <si>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</si>
  <si>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</si>
  <si>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</si>
  <si>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</si>
  <si>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</si>
  <si>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</si>
  <si>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</si>
  <si>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</si>
  <si>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</si>
  <si>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</si>
  <si>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</si>
  <si>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</si>
  <si>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</si>
  <si>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</si>
  <si>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</si>
  <si>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</si>
  <si>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</si>
  <si>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</si>
  <si>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</si>
  <si>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</si>
  <si>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</si>
  <si>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</si>
  <si>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</si>
  <si>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</si>
  <si>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</si>
  <si>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</si>
  <si>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</si>
  <si>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</si>
  <si>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</si>
  <si>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</si>
  <si>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</si>
  <si>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</si>
  <si>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</si>
  <si>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</si>
  <si>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</si>
  <si>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</si>
  <si>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</si>
  <si>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</si>
  <si>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</si>
  <si>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</si>
  <si>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</si>
  <si>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</si>
  <si>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</si>
  <si>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</si>
  <si>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</si>
  <si>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</si>
  <si>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</si>
  <si>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</si>
  <si>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</si>
  <si>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</si>
  <si>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</si>
  <si>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</si>
  <si>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</si>
  <si>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</si>
  <si>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</si>
  <si>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</si>
  <si>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</si>
  <si>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</si>
  <si>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</si>
  <si>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</si>
  <si>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</si>
  <si>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</si>
  <si>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</si>
  <si>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</si>
  <si>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</si>
  <si>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</si>
  <si>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</si>
  <si>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</si>
  <si>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</si>
  <si>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</si>
  <si>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</si>
  <si>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</si>
  <si>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</si>
  <si>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</si>
  <si>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</si>
  <si>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</si>
  <si>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</si>
  <si>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</si>
  <si>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</si>
  <si>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</si>
  <si>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</si>
  <si>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</si>
  <si>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</si>
  <si>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</si>
  <si>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</si>
  <si>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</si>
  <si>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</si>
  <si>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</si>
  <si>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</si>
  <si>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</si>
  <si>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</si>
  <si>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</si>
  <si>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</si>
  <si>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</si>
  <si>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</si>
  <si>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</si>
  <si>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</si>
  <si>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</si>
  <si>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</si>
  <si>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</si>
  <si>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</si>
  <si>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</si>
  <si>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</si>
  <si>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</si>
  <si>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</si>
  <si>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</si>
  <si>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</si>
  <si>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</si>
  <si>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</si>
  <si>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</si>
  <si>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</si>
  <si>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</si>
  <si>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</si>
  <si>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</si>
  <si>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</si>
  <si>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</si>
  <si>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</si>
  <si>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</si>
  <si>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</si>
  <si>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</si>
  <si>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</si>
  <si>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</si>
  <si>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</si>
  <si>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</si>
  <si>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</si>
  <si>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</si>
  <si>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</si>
  <si>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</si>
  <si>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</si>
  <si>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</si>
  <si>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</si>
  <si>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</si>
  <si>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</si>
  <si>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</si>
  <si>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</si>
  <si>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</si>
  <si>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</si>
  <si>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</si>
  <si>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</si>
  <si>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</si>
  <si>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</si>
  <si>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</si>
  <si>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</si>
  <si>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</si>
  <si>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</si>
  <si>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</si>
  <si>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</si>
  <si>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</si>
  <si>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</si>
  <si>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</si>
  <si>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</si>
  <si>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</si>
  <si>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</si>
  <si>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</si>
  <si>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</si>
  <si>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</si>
  <si>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</si>
  <si>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</si>
  <si>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</si>
  <si>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</si>
  <si>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</si>
  <si>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</si>
  <si>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</si>
  <si>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</si>
  <si>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</si>
  <si>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</si>
  <si>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</si>
  <si>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</si>
  <si>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</si>
  <si>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</si>
  <si>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</si>
  <si>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</si>
  <si>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</si>
  <si>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</si>
  <si>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</si>
  <si>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</si>
  <si>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</si>
  <si>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</si>
  <si>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</si>
  <si>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</si>
  <si>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</si>
  <si>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</si>
  <si>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</si>
  <si>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</si>
  <si>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</si>
  <si>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</si>
  <si>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</si>
  <si>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</si>
  <si>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</si>
  <si>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</si>
  <si>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</si>
  <si>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</si>
  <si>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</si>
  <si>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</si>
  <si>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</si>
  <si>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</si>
  <si>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</si>
  <si>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</si>
  <si>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</si>
  <si>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</si>
  <si>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</si>
  <si>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</si>
  <si>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</si>
  <si>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</si>
  <si>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</si>
  <si>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</si>
  <si>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</si>
  <si>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</si>
  <si>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</si>
  <si>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</si>
  <si>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</si>
  <si>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</si>
  <si>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</si>
  <si>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</si>
  <si>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</si>
  <si>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</si>
  <si>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</si>
  <si>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</si>
  <si>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</si>
  <si>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</si>
  <si>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</si>
  <si>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</si>
  <si>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</si>
  <si>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</si>
  <si>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</si>
  <si>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</si>
  <si>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</si>
  <si>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</si>
  <si>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</si>
  <si>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</si>
  <si>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</si>
  <si>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</si>
  <si>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</si>
  <si>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</si>
  <si>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</si>
  <si>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</si>
  <si>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</si>
  <si>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</si>
  <si>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</si>
  <si>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</si>
  <si>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</si>
  <si>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</si>
  <si>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</si>
  <si>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</si>
  <si>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</si>
  <si>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</si>
  <si>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</si>
  <si>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</si>
  <si>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</si>
  <si>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</si>
  <si>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</si>
  <si>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</si>
  <si>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</si>
  <si>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</si>
  <si>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</si>
  <si>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</si>
  <si>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</si>
  <si>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</si>
  <si>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</si>
  <si>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</si>
  <si>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</si>
  <si>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</si>
  <si>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</si>
  <si>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</si>
  <si>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</si>
  <si>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</si>
  <si>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</si>
  <si>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</si>
  <si>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</si>
  <si>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</si>
  <si>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</si>
  <si>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</si>
  <si>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</si>
  <si>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</si>
  <si>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</si>
  <si>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</si>
  <si>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</si>
  <si>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</si>
  <si>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</si>
  <si>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</si>
  <si>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</si>
  <si>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</si>
  <si>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</si>
  <si>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</si>
  <si>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</si>
  <si>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</si>
  <si>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</si>
  <si>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</si>
  <si>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</si>
  <si>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</si>
  <si>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</si>
  <si>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</si>
  <si>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</si>
  <si>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</si>
  <si>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</si>
  <si>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</si>
  <si>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</si>
  <si>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</si>
  <si>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</si>
  <si>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</si>
  <si>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</si>
  <si>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</si>
  <si>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</si>
  <si>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</si>
  <si>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</si>
  <si>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</si>
  <si>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</si>
  <si>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</si>
  <si>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</si>
  <si>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</si>
  <si>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</si>
  <si>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</si>
  <si>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</si>
  <si>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</si>
  <si>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</si>
  <si>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</si>
  <si>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</si>
  <si>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</si>
  <si>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</si>
  <si>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</si>
  <si>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</si>
  <si>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</si>
  <si>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</si>
  <si>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</si>
  <si>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</si>
  <si>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</si>
  <si>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</si>
  <si>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</si>
  <si>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</si>
  <si>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</si>
  <si>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</si>
  <si>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</si>
  <si>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</si>
  <si>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</si>
  <si>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</si>
  <si>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</si>
  <si>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</si>
  <si>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</si>
  <si>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</si>
  <si>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</si>
  <si>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</si>
  <si>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</si>
  <si>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</si>
  <si>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</si>
  <si>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</si>
  <si>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</si>
  <si>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</si>
  <si>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</si>
  <si>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</si>
  <si>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</si>
  <si>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</si>
  <si>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</si>
  <si>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</si>
  <si>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</si>
  <si>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</si>
  <si>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</si>
  <si>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</si>
  <si>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</si>
  <si>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</si>
  <si>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</si>
  <si>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</si>
  <si>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</si>
  <si>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</si>
  <si>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</si>
  <si>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</si>
  <si>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</si>
  <si>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</si>
  <si>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</si>
  <si>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</si>
  <si>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</si>
  <si>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</si>
  <si>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</si>
  <si>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</si>
  <si>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</si>
  <si>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</si>
  <si>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</si>
  <si>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</si>
  <si>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</si>
  <si>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</si>
  <si>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</si>
  <si>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</si>
  <si>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</si>
  <si>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</si>
  <si>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</si>
  <si>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</si>
  <si>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</si>
  <si>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</si>
  <si>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</si>
  <si>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</si>
  <si>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</si>
  <si>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</si>
  <si>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</si>
  <si>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</si>
  <si>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</si>
  <si>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</si>
  <si>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</si>
  <si>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</si>
  <si>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</si>
  <si>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</si>
  <si>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</si>
  <si>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</si>
  <si>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</si>
  <si>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</si>
  <si>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</si>
  <si>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</si>
  <si>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</si>
  <si>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</si>
  <si>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</si>
  <si>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</si>
  <si>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</si>
  <si>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</si>
  <si>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</si>
  <si>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</si>
  <si>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</si>
  <si>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</si>
  <si>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</si>
  <si>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</si>
  <si>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</si>
  <si>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</si>
  <si>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</si>
  <si>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</si>
  <si>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</si>
  <si>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</si>
  <si>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</si>
  <si>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</si>
  <si>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</si>
  <si>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</si>
  <si>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</si>
  <si>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</si>
  <si>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</si>
  <si>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</si>
  <si>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</si>
  <si>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</si>
  <si>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</si>
  <si>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</si>
  <si>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</si>
  <si>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</si>
  <si>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</si>
  <si>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</si>
  <si>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</si>
  <si>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</si>
  <si>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</si>
  <si>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</si>
  <si>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</si>
  <si>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</si>
  <si>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</si>
  <si>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</si>
  <si>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</si>
  <si>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</si>
  <si>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</si>
  <si>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</si>
  <si>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</si>
  <si>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</si>
  <si>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</si>
  <si>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</si>
  <si>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</si>
  <si>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</si>
  <si>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</si>
  <si>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</si>
  <si>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</si>
  <si>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</si>
  <si>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</si>
  <si>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</si>
  <si>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</si>
  <si>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</si>
  <si>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</si>
  <si>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</si>
  <si>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</si>
  <si>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</si>
  <si>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</si>
  <si>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</si>
  <si>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</si>
  <si>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</si>
  <si>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</si>
  <si>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</si>
  <si>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</si>
  <si>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</si>
  <si>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</si>
  <si>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</si>
  <si>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</si>
  <si>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</si>
  <si>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</si>
  <si>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</si>
  <si>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</si>
  <si>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</si>
  <si>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</si>
  <si>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</si>
  <si>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</si>
  <si>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</si>
  <si>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</si>
  <si>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</si>
  <si>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</si>
  <si>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</si>
  <si>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</si>
  <si>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</si>
  <si>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</si>
  <si>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</si>
  <si>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</si>
  <si>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</si>
  <si>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</si>
  <si>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</si>
  <si>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</si>
  <si>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</si>
  <si>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</si>
  <si>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</si>
  <si>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</si>
  <si>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</si>
  <si>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</si>
  <si>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</si>
  <si>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</si>
  <si>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</si>
  <si>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</si>
  <si>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</si>
  <si>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</si>
  <si>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</si>
  <si>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</si>
  <si>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</si>
  <si>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</si>
  <si>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</si>
  <si>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</si>
  <si>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</si>
  <si>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</si>
  <si>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</si>
  <si>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</si>
  <si>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</si>
  <si>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</si>
  <si>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</si>
  <si>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</si>
  <si>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</si>
  <si>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</si>
  <si>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</si>
  <si>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</si>
  <si>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</si>
  <si>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</si>
  <si>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</si>
  <si>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</si>
  <si>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</si>
  <si>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</si>
  <si>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</si>
  <si>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</si>
  <si>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</si>
  <si>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</si>
  <si>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</si>
  <si>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</si>
  <si>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</si>
  <si>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</si>
  <si>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</si>
  <si>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</si>
  <si>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</si>
  <si>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</si>
  <si>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</si>
  <si>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</si>
  <si>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</si>
  <si>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</si>
  <si>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</si>
  <si>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</si>
  <si>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</si>
  <si>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</si>
  <si>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</si>
  <si>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</si>
  <si>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</si>
  <si>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</si>
  <si>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</si>
  <si>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</si>
  <si>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</si>
  <si>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</si>
  <si>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</si>
  <si>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</si>
  <si>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</si>
  <si>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</si>
  <si>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</si>
  <si>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</si>
  <si>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</si>
  <si>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</si>
  <si>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</si>
  <si>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</si>
  <si>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</si>
  <si>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</si>
  <si>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</si>
  <si>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</si>
  <si>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</si>
  <si>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</si>
  <si>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</si>
  <si>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</si>
  <si>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</si>
  <si>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</si>
  <si>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</si>
  <si>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</si>
  <si>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</si>
  <si>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</si>
  <si>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</si>
  <si>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</si>
  <si>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</si>
  <si>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</si>
  <si>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</si>
  <si>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</si>
  <si>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</si>
  <si>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</si>
  <si>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</si>
  <si>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</si>
  <si>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</si>
  <si>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</si>
  <si>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</si>
  <si>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</si>
  <si>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</si>
  <si>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</si>
  <si>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</si>
  <si>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</si>
  <si>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</si>
  <si>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</si>
  <si>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</si>
  <si>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</si>
  <si>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</si>
  <si>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</si>
  <si>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</si>
  <si>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</si>
  <si>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</si>
  <si>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</si>
  <si>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</si>
  <si>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</si>
  <si>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</si>
  <si>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</si>
  <si>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</si>
  <si>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</si>
  <si>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</si>
  <si>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</si>
  <si>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</si>
  <si>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</si>
  <si>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</si>
  <si>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</si>
  <si>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</si>
  <si>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</si>
  <si>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</si>
  <si>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</si>
  <si>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</si>
  <si>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</si>
  <si>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</si>
  <si>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</si>
  <si>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</si>
  <si>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</si>
  <si>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</si>
  <si>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</si>
  <si>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</si>
  <si>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</si>
  <si>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</si>
  <si>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</si>
  <si>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</si>
  <si>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</si>
  <si>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</si>
  <si>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</si>
  <si>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</si>
  <si>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</si>
  <si>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</si>
  <si>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</si>
  <si>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</si>
  <si>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</si>
  <si>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</si>
  <si>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</si>
  <si>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</si>
  <si>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</si>
  <si>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</si>
  <si>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</si>
  <si>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</si>
  <si>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</si>
  <si>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</si>
  <si>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</si>
  <si>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</si>
  <si>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</si>
  <si>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</si>
  <si>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</si>
  <si>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</si>
  <si>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</si>
  <si>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</si>
  <si>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</si>
  <si>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</si>
  <si>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</si>
  <si>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</si>
  <si>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</si>
  <si>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</si>
  <si>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</si>
  <si>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</si>
  <si>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</si>
  <si>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</si>
  <si>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</si>
  <si>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</si>
  <si>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</si>
  <si>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</si>
  <si>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</si>
  <si>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</si>
  <si>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</si>
  <si>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</si>
  <si>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</si>
  <si>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</si>
  <si>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</si>
  <si>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</si>
  <si>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</si>
  <si>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</si>
  <si>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</si>
  <si>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</si>
  <si>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</si>
  <si>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</si>
  <si>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</si>
  <si>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</si>
  <si>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</si>
  <si>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</si>
  <si>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</si>
  <si>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</si>
  <si>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</si>
  <si>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</si>
  <si>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</si>
  <si>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</si>
  <si>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</si>
  <si>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</si>
  <si>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</si>
  <si>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</si>
  <si>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</si>
  <si>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</si>
  <si>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</si>
  <si>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</si>
  <si>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</si>
  <si>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</si>
  <si>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</si>
  <si>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</si>
  <si>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</si>
  <si>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</si>
  <si>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</si>
  <si>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</si>
  <si>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</si>
  <si>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</si>
  <si>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</si>
  <si>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</si>
  <si>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</si>
  <si>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</si>
  <si>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</si>
  <si>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</si>
  <si>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</si>
  <si>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</si>
  <si>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</si>
  <si>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</si>
  <si>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</si>
  <si>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</si>
  <si>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</si>
  <si>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</si>
  <si>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</si>
  <si>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</si>
  <si>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</si>
  <si>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</si>
  <si>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</si>
  <si>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</si>
  <si>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</si>
  <si>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</si>
  <si>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</si>
  <si>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</si>
  <si>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</si>
  <si>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</si>
  <si>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</si>
  <si>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</si>
  <si>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</si>
  <si>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</si>
  <si>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</si>
  <si>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</si>
  <si>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</si>
  <si>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</si>
  <si>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</si>
  <si>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</si>
  <si>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</si>
  <si>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</si>
  <si>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</si>
  <si>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</si>
  <si>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</si>
  <si>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</si>
  <si>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</si>
  <si>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</si>
  <si>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</si>
  <si>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</si>
  <si>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</si>
  <si>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</si>
  <si>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</si>
  <si>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</si>
  <si>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</si>
  <si>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</si>
  <si>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</si>
  <si>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</si>
  <si>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</si>
  <si>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</si>
  <si>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</si>
  <si>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</si>
  <si>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</si>
  <si>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</si>
  <si>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</si>
  <si>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</si>
  <si>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</si>
  <si>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</si>
  <si>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</si>
  <si>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</si>
  <si>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</si>
  <si>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</si>
  <si>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</si>
  <si>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</si>
  <si>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</si>
  <si>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</si>
  <si>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</si>
  <si>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</si>
  <si>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</si>
  <si>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</si>
  <si>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</si>
  <si>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</si>
  <si>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</si>
  <si>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</si>
  <si>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</si>
  <si>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</si>
  <si>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</si>
  <si>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</si>
  <si>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</si>
  <si>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</si>
  <si>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</si>
  <si>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</si>
  <si>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</si>
  <si>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</si>
  <si>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</si>
  <si>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</si>
  <si>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</si>
  <si>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</si>
  <si>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</si>
  <si>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</si>
  <si>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</si>
  <si>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</si>
  <si>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</si>
  <si>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</si>
  <si>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</si>
  <si>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</si>
  <si>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</si>
  <si>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</si>
  <si>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</si>
  <si>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</si>
  <si>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</si>
  <si>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</si>
  <si>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</si>
  <si>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</si>
  <si>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</si>
  <si>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</si>
  <si>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</si>
  <si>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</si>
  <si>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</si>
  <si>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</si>
  <si>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</si>
  <si>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</si>
  <si>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</si>
  <si>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</si>
  <si>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</si>
  <si>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</si>
  <si>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</si>
  <si>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</si>
  <si>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</si>
  <si>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</si>
  <si>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</si>
  <si>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</si>
  <si>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</si>
  <si>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</si>
  <si>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</si>
  <si>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</si>
  <si>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</si>
  <si>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</si>
  <si>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</si>
  <si>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</si>
  <si>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</si>
  <si>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</si>
  <si>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</si>
  <si>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</si>
  <si>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</si>
  <si>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</si>
  <si>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</si>
  <si>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</si>
  <si>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</si>
  <si>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</si>
  <si>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</si>
  <si>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</si>
  <si>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</si>
  <si>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</si>
  <si>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</si>
  <si>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</si>
  <si>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</si>
  <si>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</si>
  <si>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</si>
  <si>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</si>
  <si>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</si>
  <si>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</si>
  <si>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</si>
  <si>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</si>
  <si>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</si>
  <si>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</si>
  <si>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</si>
  <si>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</si>
  <si>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</si>
  <si>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</si>
  <si>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</si>
  <si>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</si>
  <si>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</si>
  <si>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</si>
  <si>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</si>
  <si>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</si>
  <si>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</si>
  <si>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</si>
  <si>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</si>
  <si>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</si>
  <si>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</si>
  <si>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</si>
  <si>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</si>
  <si>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</si>
  <si>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</si>
  <si>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</si>
  <si>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</si>
  <si>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</si>
  <si>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</si>
  <si>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</si>
  <si>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</si>
  <si>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</si>
  <si>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</si>
  <si>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</si>
  <si>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</si>
  <si>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</si>
  <si>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</si>
  <si>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</si>
  <si>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</si>
  <si>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</si>
  <si>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</si>
  <si>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</si>
  <si>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</si>
  <si>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</si>
  <si>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</si>
  <si>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</si>
  <si>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</si>
  <si>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</si>
  <si>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</si>
  <si>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</si>
  <si>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</si>
  <si>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</si>
  <si>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</si>
  <si>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</si>
  <si>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</si>
  <si>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</si>
  <si>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</si>
  <si>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</si>
  <si>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</si>
  <si>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</si>
  <si>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</si>
  <si>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</si>
  <si>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</si>
  <si>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</si>
  <si>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</si>
  <si>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</si>
  <si>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</si>
  <si>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</si>
  <si>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</si>
  <si>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</si>
  <si>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</si>
  <si>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</si>
  <si>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</si>
  <si>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</si>
  <si>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</si>
  <si>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</si>
  <si>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</si>
  <si>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</si>
  <si>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</si>
  <si>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</si>
  <si>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</si>
  <si>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</si>
  <si>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</si>
  <si>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</si>
  <si>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</si>
  <si>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</si>
  <si>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</si>
  <si>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</si>
  <si>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</si>
  <si>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</si>
  <si>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</si>
  <si>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</si>
  <si>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</si>
  <si>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</si>
  <si>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</si>
  <si>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</si>
  <si>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</si>
  <si>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</si>
  <si>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</si>
  <si>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</si>
  <si>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</si>
  <si>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</si>
  <si>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</si>
  <si>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</si>
  <si>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</si>
  <si>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</si>
  <si>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</si>
  <si>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</si>
  <si>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</si>
  <si>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</si>
  <si>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</si>
  <si>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</si>
  <si>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</si>
  <si>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</si>
  <si>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</si>
  <si>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</si>
  <si>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</si>
  <si>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</si>
  <si>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</si>
  <si>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</si>
  <si>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</si>
  <si>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</si>
  <si>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</si>
  <si>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</si>
  <si>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</si>
  <si>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</si>
  <si>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</si>
  <si>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</si>
  <si>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</si>
  <si>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</si>
  <si>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</si>
  <si>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</si>
  <si>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</si>
  <si>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</si>
  <si>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</si>
  <si>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</si>
  <si>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</si>
  <si>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</si>
  <si>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</si>
  <si>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</si>
  <si>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</si>
  <si>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</si>
  <si>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</si>
  <si>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</si>
  <si>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</si>
  <si>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</si>
  <si>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</si>
  <si>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</si>
  <si>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</si>
  <si>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</si>
  <si>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</si>
  <si>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</si>
  <si>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</si>
  <si>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</si>
  <si>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</si>
  <si>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</si>
  <si>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</si>
  <si>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</si>
  <si>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</si>
  <si>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</si>
  <si>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</si>
  <si>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</si>
  <si>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</si>
  <si>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</si>
  <si>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</si>
  <si>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</si>
  <si>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</si>
  <si>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</si>
  <si>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</si>
  <si>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</si>
  <si>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</si>
  <si>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</si>
  <si>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</si>
  <si>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</si>
  <si>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</si>
  <si>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</si>
  <si>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</si>
  <si>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</si>
  <si>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</si>
  <si>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</si>
  <si>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</si>
  <si>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</si>
  <si>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</si>
  <si>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</si>
  <si>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</si>
  <si>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</si>
  <si>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</si>
  <si>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</si>
  <si>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</si>
  <si>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</si>
  <si>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</si>
  <si>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</si>
  <si>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</si>
  <si>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</si>
  <si>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</si>
  <si>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</si>
  <si>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</si>
  <si>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</si>
  <si>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</si>
  <si>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</si>
  <si>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</si>
  <si>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</si>
  <si>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</si>
  <si>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</si>
  <si>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</si>
  <si>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</si>
  <si>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</si>
  <si>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</si>
  <si>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</si>
  <si>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</si>
  <si>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</si>
  <si>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</si>
  <si>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</si>
  <si>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</si>
  <si>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</si>
  <si>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</si>
  <si>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</si>
  <si>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</si>
  <si>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</si>
  <si>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</si>
  <si>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</si>
  <si>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</si>
  <si>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</si>
  <si>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</si>
  <si>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</si>
  <si>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</si>
  <si>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</si>
  <si>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</si>
  <si>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</si>
  <si>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</si>
  <si>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</si>
  <si>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</si>
  <si>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</si>
  <si>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</si>
  <si>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</si>
  <si>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</si>
  <si>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</si>
  <si>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</si>
  <si>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</si>
  <si>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</si>
  <si>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</si>
  <si>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</si>
  <si>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</si>
  <si>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</si>
  <si>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</si>
  <si>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</si>
  <si>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</si>
  <si>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</si>
  <si>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</si>
  <si>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</si>
  <si>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</si>
  <si>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</si>
  <si>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</si>
  <si>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</si>
  <si>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</si>
  <si>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</si>
  <si>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</si>
  <si>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</si>
  <si>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</si>
  <si>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</si>
  <si>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</si>
  <si>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</si>
  <si>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</si>
  <si>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</si>
  <si>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</si>
  <si>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</si>
  <si>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</si>
  <si>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</si>
  <si>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</si>
  <si>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</si>
  <si>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</si>
  <si>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</si>
  <si>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</si>
  <si>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</si>
  <si>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</si>
  <si>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</si>
  <si>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</si>
  <si>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</si>
  <si>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</si>
  <si>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</si>
  <si>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</si>
  <si>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</si>
  <si>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</si>
  <si>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</si>
  <si>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</si>
  <si>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</si>
  <si>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</si>
  <si>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</si>
  <si>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</si>
  <si>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</si>
  <si>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</si>
  <si>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</si>
  <si>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</si>
  <si>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</si>
  <si>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</si>
  <si>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</si>
  <si>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</si>
  <si>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</si>
  <si>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</si>
  <si>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</si>
  <si>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</si>
  <si>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</si>
  <si>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</si>
  <si>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</si>
  <si>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</si>
  <si>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</si>
  <si>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</si>
  <si>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</si>
  <si>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</si>
  <si>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</si>
  <si>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</si>
  <si>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</si>
  <si>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</si>
  <si>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</si>
  <si>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</si>
  <si>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</si>
  <si>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</si>
  <si>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</si>
  <si>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</si>
  <si>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</si>
  <si>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</si>
  <si>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</si>
  <si>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</si>
  <si>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</si>
  <si>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</si>
  <si>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</si>
  <si>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</si>
  <si>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</si>
  <si>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</si>
  <si>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</si>
  <si>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</si>
  <si>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</si>
  <si>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</si>
  <si>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</si>
  <si>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</si>
  <si>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</si>
  <si>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</si>
  <si>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</si>
  <si>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</si>
  <si>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</si>
  <si>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</si>
  <si>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</si>
  <si>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</si>
  <si>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</si>
  <si>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</si>
  <si>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</si>
  <si>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</si>
  <si>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</si>
  <si>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</si>
  <si>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</si>
  <si>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</si>
  <si>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</si>
  <si>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</si>
  <si>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</si>
  <si>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</si>
  <si>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</si>
  <si>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</si>
  <si>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</si>
  <si>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</si>
  <si>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</si>
  <si>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</si>
  <si>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</si>
  <si>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</si>
  <si>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</si>
  <si>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</si>
  <si>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</si>
  <si>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</si>
  <si>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</si>
  <si>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</si>
  <si>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</si>
  <si>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</si>
  <si>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</si>
  <si>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</si>
  <si>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</si>
  <si>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</si>
  <si>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</si>
  <si>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</si>
  <si>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</si>
  <si>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</si>
  <si>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</si>
  <si>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</si>
  <si>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</si>
  <si>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</si>
  <si>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</si>
  <si>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</si>
  <si>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</si>
  <si>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</si>
  <si>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</si>
  <si>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</si>
  <si>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</si>
  <si>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</si>
  <si>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</si>
  <si>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</si>
  <si>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</si>
  <si>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</si>
  <si>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</si>
  <si>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</si>
  <si>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</si>
  <si>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</si>
  <si>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</si>
  <si>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</si>
  <si>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</si>
  <si>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</si>
  <si>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</si>
  <si>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</si>
  <si>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</si>
  <si>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</si>
  <si>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</si>
  <si>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</si>
  <si>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</si>
  <si>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</si>
  <si>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</si>
  <si>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</si>
  <si>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</si>
  <si>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</si>
  <si>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</si>
  <si>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</si>
  <si>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</si>
  <si>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</si>
  <si>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</si>
  <si>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</si>
  <si>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</si>
  <si>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</si>
  <si>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</si>
  <si>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</si>
  <si>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</si>
  <si>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</si>
  <si>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</si>
  <si>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</si>
  <si>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</si>
  <si>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</si>
  <si>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</si>
  <si>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</si>
  <si>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</si>
  <si>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</si>
  <si>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</si>
  <si>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</si>
  <si>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</si>
  <si>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</si>
  <si>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</si>
  <si>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</si>
  <si>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</si>
  <si>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</si>
  <si>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</si>
  <si>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</si>
  <si>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</si>
  <si>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</si>
  <si>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</si>
  <si>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</si>
  <si>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</si>
  <si>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</si>
  <si>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</si>
  <si>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</si>
  <si>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</si>
  <si>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</si>
  <si>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</si>
  <si>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</si>
  <si>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</si>
  <si>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</si>
  <si>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</si>
  <si>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</si>
  <si>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</si>
  <si>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</si>
  <si>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</si>
  <si>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</si>
  <si>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</si>
  <si>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</si>
  <si>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</si>
  <si>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</si>
  <si>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</si>
  <si>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</si>
  <si>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</si>
  <si>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</si>
  <si>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</si>
  <si>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</si>
  <si>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</si>
  <si>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</si>
  <si>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</si>
  <si>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</si>
  <si>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</si>
  <si>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</si>
  <si>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</si>
  <si>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</si>
  <si>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</si>
  <si>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</si>
  <si>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</si>
  <si>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</si>
  <si>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</si>
  <si>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</si>
  <si>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</si>
  <si>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</si>
  <si>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</si>
  <si>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</si>
  <si>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</si>
  <si>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</si>
  <si>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</si>
  <si>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</si>
  <si>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</si>
  <si>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</si>
  <si>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</si>
  <si>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</si>
  <si>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</si>
  <si>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</si>
  <si>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</si>
  <si>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</si>
  <si>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</si>
  <si>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</si>
  <si>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</si>
  <si>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</si>
  <si>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</si>
  <si>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</si>
  <si>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</si>
  <si>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</si>
  <si>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</si>
  <si>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</si>
  <si>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</si>
  <si>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</si>
  <si>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</si>
  <si>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</si>
  <si>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</si>
  <si>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</si>
  <si>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</si>
  <si>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</si>
  <si>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</si>
  <si>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</si>
  <si>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</si>
  <si>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</si>
  <si>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</si>
  <si>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</si>
  <si>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</si>
  <si>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</si>
  <si>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</si>
  <si>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</si>
  <si>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</si>
  <si>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</si>
  <si>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</si>
  <si>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</si>
  <si>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</si>
  <si>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</si>
  <si>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</si>
  <si>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</si>
  <si>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</si>
  <si>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</si>
  <si>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</si>
  <si>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</si>
  <si>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</si>
  <si>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</si>
  <si>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</si>
  <si>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</si>
  <si>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</si>
  <si>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</si>
  <si>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</si>
  <si>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</si>
  <si>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</si>
  <si>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</si>
  <si>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</si>
  <si>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</si>
  <si>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</si>
  <si>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</si>
  <si>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</si>
  <si>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</si>
  <si>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</si>
  <si>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</si>
  <si>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</si>
  <si>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</si>
  <si>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</si>
  <si>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</si>
  <si>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</si>
  <si>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</si>
  <si>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</si>
  <si>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</si>
  <si>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</si>
  <si>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</si>
  <si>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</si>
  <si>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</si>
  <si>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</si>
  <si>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</si>
  <si>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</si>
  <si>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</si>
  <si>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</si>
  <si>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</si>
  <si>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</si>
  <si>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</si>
  <si>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</si>
  <si>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</si>
  <si>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</si>
  <si>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</si>
  <si>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</si>
  <si>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</si>
  <si>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</si>
  <si>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</si>
  <si>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</si>
  <si>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</si>
  <si>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</si>
  <si>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</si>
  <si>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</si>
  <si>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</si>
  <si>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</si>
  <si>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</si>
  <si>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</si>
  <si>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</si>
  <si>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</si>
  <si>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</si>
  <si>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</si>
  <si>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</si>
  <si>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</si>
  <si>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</si>
  <si>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</si>
  <si>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</si>
  <si>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</si>
  <si>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</si>
  <si>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</si>
  <si>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</si>
  <si>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</si>
  <si>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</si>
  <si>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</si>
  <si>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</si>
  <si>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</si>
  <si>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</si>
  <si>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</si>
  <si>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</si>
  <si>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</si>
  <si>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</si>
  <si>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</si>
  <si>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</si>
  <si>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</si>
  <si>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</si>
  <si>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</si>
  <si>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</si>
  <si>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</si>
  <si>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</si>
  <si>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</si>
  <si>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</si>
  <si>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</si>
  <si>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</si>
  <si>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</si>
  <si>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</si>
  <si>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</si>
  <si>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</si>
  <si>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</si>
  <si>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</si>
  <si>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</si>
  <si>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</si>
  <si>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</si>
  <si>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</si>
  <si>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</si>
  <si>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</si>
  <si>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</si>
  <si>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</si>
  <si>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</si>
  <si>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</si>
  <si>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</si>
  <si>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</si>
  <si>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</si>
  <si>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</si>
  <si>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</si>
  <si>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</si>
  <si>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</si>
  <si>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</si>
  <si>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</si>
  <si>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</si>
  <si>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</si>
  <si>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</si>
  <si>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</si>
  <si>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</si>
  <si>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</si>
  <si>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</si>
  <si>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</si>
  <si>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</si>
  <si>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</si>
  <si>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</si>
  <si>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</si>
  <si>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</si>
  <si>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</si>
  <si>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</si>
  <si>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</si>
  <si>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</si>
  <si>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</si>
  <si>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</si>
  <si>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</si>
  <si>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</si>
  <si>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</si>
  <si>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</si>
  <si>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</si>
  <si>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</si>
  <si>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</si>
  <si>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</si>
  <si>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</si>
  <si>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</si>
  <si>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</si>
  <si>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</si>
  <si>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</si>
  <si>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</si>
  <si>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</si>
  <si>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</si>
  <si>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</si>
  <si>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</si>
  <si>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</si>
  <si>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</si>
  <si>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</si>
  <si>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</si>
  <si>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</si>
  <si>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</si>
  <si>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</si>
  <si>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</si>
  <si>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</si>
  <si>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</si>
  <si>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</si>
  <si>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</si>
  <si>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</si>
  <si>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</si>
  <si>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</si>
  <si>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</si>
  <si>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</si>
  <si>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</si>
  <si>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</si>
  <si>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</si>
  <si>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</si>
  <si>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</si>
  <si>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</si>
  <si>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</si>
  <si>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</si>
  <si>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</si>
  <si>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</si>
  <si>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</si>
  <si>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</si>
  <si>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</si>
  <si>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</si>
  <si>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</si>
  <si>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</si>
  <si>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</si>
  <si>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</si>
  <si>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</si>
  <si>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</si>
  <si>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</si>
  <si>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</si>
  <si>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</si>
  <si>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</si>
  <si>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</si>
  <si>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</si>
  <si>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</si>
  <si>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</si>
  <si>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</si>
  <si>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</si>
  <si>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</si>
  <si>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</si>
  <si>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</si>
  <si>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</si>
  <si>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</si>
  <si>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</si>
  <si>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</si>
  <si>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</si>
  <si>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</si>
  <si>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</si>
  <si>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</si>
  <si>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</si>
  <si>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</si>
  <si>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</si>
  <si>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</si>
  <si>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</si>
  <si>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</si>
  <si>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</si>
  <si>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</si>
  <si>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</si>
  <si>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</si>
  <si>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</si>
  <si>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</si>
  <si>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</si>
  <si>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</si>
  <si>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</si>
  <si>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</si>
  <si>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</si>
  <si>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</si>
  <si>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</si>
  <si>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</si>
  <si>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</si>
  <si>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</si>
  <si>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</si>
  <si>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</si>
  <si>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</si>
  <si>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</si>
  <si>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</si>
  <si>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</si>
  <si>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</si>
  <si>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</si>
  <si>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</si>
  <si>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</si>
  <si>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</si>
  <si>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</si>
  <si>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</si>
  <si>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</si>
  <si>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</si>
  <si>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</si>
  <si>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</si>
  <si>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</si>
  <si>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</si>
  <si>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</si>
  <si>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</si>
  <si>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</si>
  <si>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</si>
  <si>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</si>
  <si>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</si>
  <si>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</si>
  <si>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</si>
  <si>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</si>
  <si>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</si>
  <si>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</si>
  <si>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</si>
  <si>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</si>
  <si>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</si>
  <si>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</si>
  <si>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</si>
  <si>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</si>
  <si>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</si>
  <si>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</si>
  <si>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</si>
  <si>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</si>
  <si>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</si>
  <si>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</si>
  <si>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</si>
  <si>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</si>
  <si>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</si>
  <si>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</si>
  <si>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</si>
  <si>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</si>
  <si>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</si>
  <si>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</si>
  <si>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</si>
  <si>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</si>
  <si>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</si>
  <si>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</si>
  <si>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</si>
  <si>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</si>
  <si>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</si>
  <si>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</si>
  <si>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</si>
  <si>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</si>
  <si>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</si>
  <si>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</si>
  <si>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</si>
  <si>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</si>
  <si>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</si>
  <si>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</si>
  <si>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</si>
  <si>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</si>
  <si>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</si>
  <si>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</si>
  <si>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</si>
  <si>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</si>
  <si>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</si>
  <si>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</si>
  <si>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</si>
  <si>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</si>
  <si>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</si>
  <si>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</si>
  <si>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</si>
  <si>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</si>
  <si>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</si>
  <si>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</si>
  <si>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</si>
  <si>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</si>
  <si>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</si>
  <si>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</si>
  <si>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</si>
  <si>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</si>
  <si>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</si>
  <si>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</si>
  <si>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</si>
  <si>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</si>
  <si>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</si>
  <si>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</si>
  <si>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</si>
  <si>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</si>
  <si>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</si>
  <si>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</si>
  <si>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</si>
  <si>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</si>
  <si>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</si>
  <si>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</si>
  <si>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</si>
  <si>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</si>
  <si>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</si>
  <si>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</si>
  <si>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</si>
  <si>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</si>
  <si>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</si>
  <si>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</si>
  <si>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</si>
  <si>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</si>
  <si>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</si>
  <si>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</si>
  <si>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</si>
  <si>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</si>
  <si>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</si>
  <si>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</si>
  <si>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</si>
  <si>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</si>
  <si>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</si>
  <si>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</si>
  <si>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</si>
  <si>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</si>
  <si>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</si>
  <si>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</si>
  <si>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</si>
  <si>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</si>
  <si>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</si>
  <si>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</si>
  <si>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</si>
  <si>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</si>
  <si>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</si>
  <si>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</si>
  <si>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</si>
  <si>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</si>
  <si>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</si>
  <si>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</si>
  <si>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</si>
  <si>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</si>
  <si>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</si>
  <si>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</si>
  <si>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</si>
  <si>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</si>
  <si>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</si>
  <si>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</si>
  <si>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</si>
  <si>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</si>
  <si>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</si>
  <si>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</si>
  <si>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</si>
  <si>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</si>
  <si>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</si>
  <si>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</si>
  <si>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</si>
  <si>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</si>
  <si>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</si>
  <si>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</si>
  <si>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</si>
  <si>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</si>
  <si>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</si>
  <si>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</si>
  <si>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</si>
  <si>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</si>
  <si>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</si>
  <si>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</si>
  <si>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</si>
  <si>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</si>
  <si>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</si>
  <si>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</si>
  <si>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</si>
  <si>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</si>
  <si>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</si>
  <si>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</si>
  <si>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</si>
  <si>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</si>
  <si>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</si>
  <si>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</si>
  <si>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</si>
  <si>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</si>
  <si>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</si>
  <si>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</si>
  <si>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</si>
  <si>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</si>
  <si>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</si>
  <si>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</si>
  <si>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</si>
  <si>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</si>
  <si>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</si>
  <si>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</si>
  <si>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</si>
  <si>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</si>
  <si>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</si>
  <si>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</si>
  <si>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</si>
  <si>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</si>
  <si>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</si>
  <si>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</si>
  <si>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</si>
  <si>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</si>
  <si>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</si>
  <si>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</si>
  <si>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</si>
  <si>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</si>
  <si>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</si>
  <si>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</si>
  <si>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</si>
  <si>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</si>
  <si>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</si>
  <si>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</si>
  <si>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</si>
  <si>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</si>
  <si>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</si>
  <si>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</si>
  <si>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</si>
  <si>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</si>
  <si>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</si>
  <si>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</si>
  <si>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</si>
  <si>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</si>
  <si>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</si>
  <si>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</si>
  <si>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</si>
  <si>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</si>
  <si>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</si>
  <si>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</si>
  <si>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</si>
  <si>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</si>
  <si>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</si>
  <si>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</si>
  <si>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</si>
  <si>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</si>
  <si>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</si>
  <si>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</si>
  <si>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</si>
  <si>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</si>
  <si>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</si>
  <si>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</si>
  <si>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</si>
  <si>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</si>
  <si>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</si>
  <si>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</si>
  <si>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</si>
  <si>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</si>
  <si>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</si>
  <si>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</si>
  <si>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</si>
  <si>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</si>
  <si>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</si>
  <si>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</si>
  <si>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</si>
  <si>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</si>
  <si>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</si>
  <si>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</si>
  <si>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</si>
  <si>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</si>
  <si>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</si>
  <si>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</si>
  <si>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</si>
  <si>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</si>
  <si>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</si>
  <si>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</si>
  <si>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</si>
  <si>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</si>
  <si>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</si>
  <si>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</si>
  <si>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</si>
  <si>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</si>
  <si>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</si>
  <si>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</si>
  <si>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</si>
  <si>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</si>
  <si>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</si>
  <si>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</si>
  <si>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</si>
  <si>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</si>
  <si>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</si>
  <si>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</si>
  <si>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</si>
  <si>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</si>
  <si>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</si>
  <si>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</si>
  <si>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</si>
  <si>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</si>
  <si>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</si>
  <si>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</si>
  <si>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</si>
  <si>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</si>
  <si>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</si>
  <si>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</si>
  <si>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</si>
  <si>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</si>
  <si>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</si>
  <si>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</si>
  <si>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</si>
  <si>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</si>
  <si>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</si>
  <si>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</si>
  <si>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</si>
  <si>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</si>
  <si>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</si>
  <si>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</si>
  <si>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</si>
  <si>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</si>
  <si>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</si>
  <si>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</si>
  <si>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</si>
  <si>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</si>
  <si>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</si>
  <si>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</si>
  <si>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</si>
  <si>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</si>
  <si>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</si>
  <si>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</si>
  <si>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</si>
  <si>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</si>
  <si>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</si>
  <si>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</si>
  <si>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</si>
  <si>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</si>
  <si>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</si>
  <si>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</si>
  <si>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</si>
  <si>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</si>
  <si>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</si>
  <si>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</si>
  <si>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</si>
  <si>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</si>
  <si>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</si>
  <si>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</si>
  <si>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</si>
  <si>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</si>
  <si>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</si>
  <si>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</si>
  <si>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</si>
  <si>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</si>
  <si>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</si>
  <si>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</si>
  <si>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</si>
  <si>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</si>
  <si>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</si>
  <si>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</si>
  <si>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</si>
  <si>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</si>
  <si>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</si>
  <si>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</si>
  <si>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</si>
  <si>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</si>
  <si>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</si>
  <si>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</si>
  <si>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</si>
  <si>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</si>
  <si>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</si>
  <si>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</si>
  <si>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</si>
  <si>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</si>
  <si>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</si>
  <si>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</si>
  <si>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</si>
  <si>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</si>
  <si>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</si>
  <si>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</si>
  <si>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</si>
  <si>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</si>
  <si>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</si>
  <si>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</si>
  <si>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</si>
  <si>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</si>
  <si>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</si>
  <si>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</si>
  <si>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</si>
  <si>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</si>
  <si>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</si>
  <si>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</si>
  <si>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</si>
  <si>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</si>
  <si>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</si>
  <si>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</si>
  <si>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</si>
  <si>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</si>
  <si>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</si>
  <si>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</si>
  <si>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</si>
  <si>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</si>
  <si>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</si>
  <si>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</si>
  <si>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</si>
  <si>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</si>
  <si>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</si>
  <si>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</si>
  <si>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</si>
  <si>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</si>
  <si>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</si>
  <si>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</si>
  <si>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</si>
  <si>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</si>
  <si>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</si>
  <si>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</si>
  <si>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</si>
  <si>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</si>
  <si>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</si>
  <si>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</si>
  <si>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</si>
  <si>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</si>
  <si>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</si>
  <si>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</si>
  <si>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</si>
  <si>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</si>
  <si>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</si>
  <si>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</si>
  <si>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</si>
  <si>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</si>
  <si>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</si>
  <si>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</si>
  <si>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</si>
  <si>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</si>
  <si>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</si>
  <si>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</si>
  <si>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</si>
  <si>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</si>
  <si>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</si>
  <si>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</si>
  <si>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</si>
  <si>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</si>
  <si>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</si>
  <si>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</si>
  <si>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</si>
  <si>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</si>
  <si>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</si>
  <si>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</si>
  <si>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</si>
  <si>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</si>
  <si>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</si>
  <si>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</si>
  <si>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</si>
  <si>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</si>
  <si>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</si>
  <si>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</si>
  <si>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</si>
  <si>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</si>
  <si>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</si>
  <si>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</si>
  <si>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</si>
  <si>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</si>
  <si>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</si>
  <si>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</si>
  <si>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</si>
  <si>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</si>
  <si>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</si>
  <si>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</si>
  <si>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</si>
  <si>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</si>
  <si>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</si>
  <si>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</si>
  <si>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</si>
  <si>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</si>
  <si>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</si>
  <si>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</si>
  <si>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</si>
  <si>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</si>
  <si>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</si>
  <si>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</si>
  <si>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</si>
  <si>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</si>
  <si>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</si>
  <si>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</si>
  <si>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</si>
  <si>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</si>
  <si>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</si>
  <si>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</si>
  <si>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</si>
  <si>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</si>
  <si>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</si>
  <si>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</si>
  <si>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</si>
  <si>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</si>
  <si>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</si>
  <si>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</si>
  <si>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</si>
  <si>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</si>
  <si>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</si>
  <si>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</si>
  <si>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</si>
  <si>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</si>
  <si>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</si>
  <si>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</si>
  <si>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</si>
  <si>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</si>
  <si>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</si>
  <si>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</si>
  <si>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</si>
  <si>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</si>
  <si>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</si>
  <si>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</si>
  <si>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</si>
  <si>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</si>
  <si>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</si>
  <si>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</si>
  <si>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</si>
  <si>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</si>
  <si>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</si>
  <si>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</si>
  <si>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</si>
  <si>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</si>
  <si>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</si>
  <si>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</si>
  <si>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</si>
  <si>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</si>
  <si>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</si>
  <si>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</si>
  <si>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</si>
  <si>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</si>
  <si>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</si>
  <si>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</si>
  <si>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</si>
  <si>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</si>
  <si>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</si>
  <si>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</si>
  <si>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</si>
  <si>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</si>
  <si>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</si>
  <si>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</si>
  <si>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</si>
  <si>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</si>
  <si>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</si>
  <si>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</si>
  <si>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</si>
  <si>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</si>
  <si>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</si>
  <si>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</si>
  <si>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</si>
  <si>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</si>
  <si>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</si>
  <si>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</si>
  <si>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</si>
  <si>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</si>
  <si>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</si>
  <si>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</si>
  <si>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</si>
  <si>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</si>
  <si>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</si>
  <si>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</si>
  <si>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</si>
  <si>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</si>
  <si>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</si>
  <si>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</si>
  <si>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</si>
  <si>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</si>
  <si>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</si>
  <si>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</si>
  <si>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</si>
  <si>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</si>
  <si>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</si>
  <si>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</si>
  <si>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</si>
  <si>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</si>
  <si>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</si>
  <si>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</si>
  <si>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</si>
  <si>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</si>
  <si>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</si>
  <si>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</si>
  <si>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</si>
  <si>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</si>
  <si>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</si>
  <si>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</si>
  <si>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</si>
  <si>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</si>
  <si>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</si>
  <si>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</si>
  <si>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</si>
  <si>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</si>
  <si>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</si>
  <si>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</si>
  <si>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</si>
  <si>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</si>
  <si>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</si>
  <si>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</si>
  <si>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</si>
  <si>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</si>
  <si>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</si>
  <si>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</si>
  <si>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</si>
  <si>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</si>
  <si>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</si>
  <si>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</si>
  <si>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</si>
  <si>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</si>
  <si>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</si>
  <si>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</si>
  <si>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</si>
  <si>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</si>
  <si>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</si>
  <si>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</si>
  <si>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</si>
  <si>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</si>
  <si>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</si>
  <si>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</si>
  <si>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</si>
  <si>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</si>
  <si>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</si>
  <si>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</si>
  <si>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</si>
  <si>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</si>
  <si>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</si>
  <si>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</si>
  <si>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</si>
  <si>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</si>
  <si>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</si>
  <si>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</si>
  <si>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</si>
  <si>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</si>
  <si>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</si>
  <si>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</si>
  <si>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</si>
  <si>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</si>
  <si>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</si>
  <si>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</si>
  <si>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</si>
  <si>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</si>
  <si>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</si>
  <si>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</si>
  <si>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</si>
  <si>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</si>
  <si>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</si>
  <si>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</si>
  <si>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</si>
  <si>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</si>
  <si>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</si>
  <si>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</si>
  <si>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</si>
  <si>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</si>
  <si>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</si>
  <si>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</si>
  <si>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</si>
  <si>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</si>
  <si>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</si>
  <si>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</si>
  <si>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</si>
  <si>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</si>
  <si>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</si>
  <si>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</si>
  <si>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</si>
  <si>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</si>
  <si>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</si>
  <si>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</si>
  <si>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</si>
  <si>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</si>
  <si>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</si>
  <si>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</si>
  <si>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</si>
  <si>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</si>
  <si>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</si>
  <si>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</si>
  <si>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</si>
  <si>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</si>
  <si>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</si>
  <si>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</si>
  <si>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</si>
  <si>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</si>
  <si>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</si>
  <si>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</si>
  <si>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</si>
  <si>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</si>
  <si>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</si>
  <si>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</si>
  <si>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</si>
  <si>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</si>
  <si>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</si>
  <si>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</si>
  <si>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</si>
  <si>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</si>
  <si>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</si>
  <si>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</si>
  <si>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</si>
  <si>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</si>
  <si>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</si>
  <si>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</si>
  <si>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</si>
  <si>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</si>
  <si>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</si>
  <si>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</si>
  <si>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</si>
  <si>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</si>
  <si>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</si>
  <si>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</si>
  <si>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</si>
  <si>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</si>
  <si>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</si>
  <si>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</si>
  <si>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</si>
  <si>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</si>
  <si>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</si>
  <si>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</si>
  <si>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</si>
  <si>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</si>
  <si>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</si>
  <si>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</si>
  <si>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</si>
  <si>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</si>
  <si>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</si>
  <si>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</si>
  <si>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</si>
  <si>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</si>
  <si>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</si>
  <si>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</si>
  <si>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</si>
  <si>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</si>
  <si>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</si>
  <si>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</si>
  <si>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</si>
  <si>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</si>
  <si>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</si>
  <si>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</si>
  <si>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</si>
  <si>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</si>
  <si>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</si>
  <si>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</si>
  <si>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</si>
  <si>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</si>
  <si>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</si>
  <si>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</si>
  <si>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</si>
  <si>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</si>
  <si>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</si>
  <si>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</si>
  <si>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</si>
  <si>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</si>
  <si>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</si>
  <si>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</si>
  <si>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</si>
  <si>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</si>
  <si>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</si>
  <si>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</si>
  <si>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</si>
  <si>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</si>
  <si>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</si>
  <si>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</si>
  <si>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</si>
  <si>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</si>
  <si>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</si>
  <si>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</si>
  <si>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</si>
  <si>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</si>
  <si>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</si>
  <si>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</si>
  <si>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</si>
  <si>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</si>
  <si>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</si>
  <si>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</si>
  <si>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</si>
  <si>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</si>
  <si>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</si>
  <si>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</si>
  <si>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</si>
  <si>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</si>
  <si>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</si>
  <si>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</si>
  <si>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</si>
  <si>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</si>
  <si>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</si>
  <si>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</si>
  <si>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</si>
  <si>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</si>
  <si>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</si>
  <si>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</si>
  <si>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</si>
  <si>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</si>
  <si>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</si>
  <si>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</si>
  <si>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</si>
  <si>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</si>
  <si>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</si>
  <si>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</si>
  <si>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</si>
  <si>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</si>
  <si>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</si>
  <si>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</si>
  <si>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</si>
  <si>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</si>
  <si>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</si>
  <si>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</si>
  <si>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</si>
  <si>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</si>
  <si>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</si>
  <si>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</si>
  <si>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</si>
  <si>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</si>
  <si>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</si>
  <si>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</si>
  <si>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</si>
  <si>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</si>
  <si>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</si>
  <si>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</si>
  <si>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</si>
  <si>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</si>
  <si>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</si>
  <si>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</si>
  <si>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</si>
  <si>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</si>
  <si>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</si>
  <si>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</si>
  <si>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</si>
  <si>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</si>
  <si>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</si>
  <si>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</si>
  <si>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</si>
  <si>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</si>
  <si>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</si>
  <si>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</si>
  <si>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</si>
  <si>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</si>
  <si>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</si>
  <si>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</si>
  <si>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</si>
  <si>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</si>
  <si>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</si>
  <si>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</si>
  <si>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</si>
  <si>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</si>
  <si>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</si>
  <si>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</si>
  <si>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</si>
  <si>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</si>
  <si>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</si>
  <si>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</si>
  <si>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</si>
  <si>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</si>
  <si>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</si>
  <si>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</si>
  <si>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</si>
  <si>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</si>
  <si>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</si>
  <si>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</si>
  <si>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</si>
  <si>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</si>
  <si>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</si>
  <si>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</si>
  <si>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</si>
  <si>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</si>
  <si>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</si>
  <si>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</si>
  <si>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</si>
  <si>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</si>
  <si>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</si>
  <si>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</si>
  <si>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</si>
  <si>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</si>
  <si>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</si>
  <si>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</si>
  <si>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</si>
  <si>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</si>
  <si>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</si>
  <si>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</si>
  <si>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</si>
  <si>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</si>
  <si>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</si>
  <si>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</si>
  <si>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</si>
  <si>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</si>
  <si>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</si>
  <si>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</si>
  <si>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</si>
  <si>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</si>
  <si>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</si>
  <si>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</si>
  <si>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</si>
  <si>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</si>
  <si>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</si>
  <si>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</si>
  <si>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</si>
  <si>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</si>
  <si>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</si>
  <si>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</si>
  <si>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</si>
  <si>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</si>
  <si>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</si>
  <si>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</si>
  <si>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</si>
  <si>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</si>
  <si>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</si>
  <si>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</si>
  <si>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</si>
  <si>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</si>
  <si>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</si>
  <si>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</si>
  <si>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</si>
  <si>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</si>
  <si>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</si>
  <si>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</si>
  <si>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</si>
  <si>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</si>
  <si>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</si>
  <si>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</si>
  <si>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</si>
  <si>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</si>
  <si>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</si>
  <si>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</si>
  <si>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</si>
  <si>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</si>
  <si>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</si>
  <si>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</si>
  <si>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</si>
  <si>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</si>
  <si>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</si>
  <si>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</si>
  <si>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</si>
  <si>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</si>
  <si>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</si>
  <si>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</si>
  <si>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</si>
  <si>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</si>
  <si>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</si>
  <si>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</si>
  <si>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</si>
  <si>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</si>
  <si>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</si>
  <si>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</si>
  <si>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</si>
  <si>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</si>
  <si>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</si>
  <si>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</si>
  <si>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</si>
  <si>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</si>
  <si>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</si>
  <si>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</si>
  <si>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</si>
  <si>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</si>
  <si>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</si>
  <si>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</si>
  <si>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</si>
  <si>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</si>
  <si>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</si>
  <si>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</si>
  <si>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</si>
  <si>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</si>
  <si>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</si>
  <si>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</si>
  <si>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</si>
  <si>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</si>
  <si>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</si>
  <si>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</si>
  <si>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</si>
  <si>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</si>
  <si>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</si>
  <si>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</si>
  <si>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</si>
  <si>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</si>
  <si>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</si>
  <si>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</si>
  <si>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</si>
  <si>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</si>
  <si>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</si>
  <si>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</si>
  <si>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</si>
  <si>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</si>
  <si>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</si>
  <si>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</si>
  <si>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</si>
  <si>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</si>
  <si>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</si>
  <si>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</si>
  <si>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</si>
  <si>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</si>
  <si>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</si>
  <si>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</si>
  <si>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</si>
  <si>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</si>
  <si>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</si>
  <si>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</si>
  <si>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</si>
  <si>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</si>
  <si>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</si>
  <si>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</si>
  <si>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</si>
  <si>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</si>
  <si>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</si>
  <si>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</si>
  <si>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</si>
  <si>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</si>
  <si>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</si>
  <si>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</si>
  <si>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</si>
  <si>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</si>
  <si>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</si>
  <si>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</si>
  <si>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</si>
  <si>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</si>
  <si>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</si>
  <si>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</si>
  <si>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</si>
  <si>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</si>
  <si>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</si>
  <si>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</si>
  <si>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</si>
  <si>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</si>
  <si>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</si>
  <si>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</si>
  <si>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</si>
  <si>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</si>
  <si>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</si>
  <si>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</si>
  <si>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</si>
  <si>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</si>
  <si>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</si>
  <si>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</si>
  <si>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</si>
  <si>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</si>
  <si>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</si>
  <si>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</si>
  <si>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</si>
  <si>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</si>
  <si>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</si>
  <si>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</si>
  <si>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</si>
  <si>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</si>
  <si>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</si>
  <si>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</si>
  <si>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</si>
  <si>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</si>
  <si>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</si>
  <si>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</si>
  <si>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</si>
  <si>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</si>
  <si>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</si>
  <si>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</si>
  <si>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</si>
  <si>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</si>
  <si>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</si>
  <si>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</si>
  <si>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</si>
  <si>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</si>
  <si>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</si>
  <si>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</si>
  <si>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</si>
  <si>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</si>
  <si>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</si>
  <si>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</si>
  <si>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</si>
  <si>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</si>
  <si>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</si>
  <si>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</si>
  <si>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</si>
  <si>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</si>
  <si>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</si>
  <si>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</si>
  <si>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</si>
  <si>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</si>
  <si>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</si>
  <si>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</si>
  <si>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</si>
  <si>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</si>
  <si>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</si>
  <si>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</si>
  <si>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</si>
  <si>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</si>
  <si>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</si>
  <si>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</si>
  <si>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</si>
  <si>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</si>
  <si>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</si>
  <si>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</si>
  <si>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</si>
  <si>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</si>
  <si>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</si>
  <si>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</si>
  <si>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</si>
  <si>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</si>
  <si>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</si>
  <si>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</si>
  <si>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</si>
  <si>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</si>
  <si>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</si>
  <si>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</si>
  <si>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</si>
  <si>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</si>
  <si>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</si>
  <si>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</si>
  <si>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</si>
  <si>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</si>
  <si>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</si>
  <si>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</si>
  <si>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</si>
  <si>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</si>
  <si>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</si>
  <si>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</si>
  <si>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</si>
  <si>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</si>
  <si>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</si>
  <si>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</si>
  <si>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</si>
  <si>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</si>
  <si>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</si>
  <si>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</si>
  <si>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</si>
  <si>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</si>
  <si>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</si>
  <si>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</si>
  <si>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</si>
  <si>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</si>
  <si>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</si>
  <si>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</si>
  <si>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</si>
  <si>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</si>
  <si>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</si>
  <si>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</si>
  <si>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</si>
  <si>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</si>
  <si>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</si>
  <si>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</si>
  <si>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</si>
  <si>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</si>
  <si>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</si>
  <si>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</si>
  <si>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</si>
  <si>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</si>
  <si>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</si>
  <si>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</si>
  <si>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</si>
  <si>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</si>
  <si>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</si>
  <si>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</si>
  <si>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</si>
  <si>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</si>
  <si>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</si>
  <si>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</si>
  <si>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</si>
  <si>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</si>
  <si>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</si>
  <si>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</si>
  <si>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</si>
  <si>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</si>
  <si>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</si>
  <si>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</si>
  <si>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</si>
  <si>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</si>
  <si>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</si>
  <si>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</si>
  <si>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</si>
  <si>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</si>
  <si>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</si>
  <si>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</si>
  <si>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</si>
  <si>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</si>
  <si>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</si>
  <si>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</si>
  <si>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</si>
  <si>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</si>
  <si>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</si>
  <si>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</si>
  <si>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</si>
  <si>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</si>
  <si>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</si>
  <si>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</si>
  <si>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</si>
  <si>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</si>
  <si>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</si>
  <si>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</si>
  <si>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</si>
  <si>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</si>
  <si>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</si>
  <si>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</si>
  <si>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</si>
  <si>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</si>
  <si>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</si>
  <si>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</si>
  <si>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</si>
  <si>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</si>
  <si>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</si>
  <si>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</si>
  <si>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</si>
  <si>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</si>
  <si>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</si>
  <si>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</si>
  <si>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</si>
  <si>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</si>
  <si>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</si>
  <si>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</si>
  <si>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</si>
  <si>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</si>
  <si>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</si>
  <si>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</si>
  <si>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</si>
  <si>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</si>
  <si>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</si>
  <si>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</si>
  <si>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</si>
  <si>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</si>
  <si>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</si>
  <si>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</si>
  <si>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</si>
  <si>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</si>
  <si>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</si>
  <si>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</si>
  <si>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</si>
  <si>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</si>
  <si>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</si>
  <si>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</si>
  <si>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</si>
  <si>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</si>
  <si>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</si>
  <si>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</si>
  <si>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</si>
  <si>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</si>
  <si>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</si>
  <si>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</si>
  <si>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</si>
  <si>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</si>
  <si>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</si>
  <si>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</si>
  <si>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</si>
  <si>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</si>
  <si>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</si>
  <si>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</si>
  <si>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</si>
  <si>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</si>
  <si>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</si>
  <si>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</si>
  <si>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</si>
  <si>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</si>
  <si>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</si>
  <si>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</si>
  <si>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</si>
  <si>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</si>
  <si>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</si>
  <si>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</si>
  <si>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</si>
  <si>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</si>
  <si>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</si>
  <si>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</si>
  <si>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</si>
  <si>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</si>
  <si>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</si>
  <si>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</si>
  <si>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</si>
  <si>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</si>
  <si>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</si>
  <si>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</si>
  <si>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</si>
  <si>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</si>
  <si>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</si>
  <si>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</si>
  <si>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</si>
  <si>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</si>
  <si>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</si>
  <si>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</si>
  <si>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</si>
  <si>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</si>
  <si>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</si>
  <si>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</si>
  <si>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</si>
  <si>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</si>
  <si>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</si>
  <si>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</si>
  <si>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</si>
  <si>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</si>
  <si>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</si>
  <si>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</si>
  <si>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</si>
  <si>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</si>
  <si>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</si>
  <si>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</si>
  <si>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</si>
  <si>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</si>
  <si>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</si>
  <si>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</si>
  <si>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</si>
  <si>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</si>
  <si>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</si>
  <si>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</si>
  <si>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</si>
  <si>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</si>
  <si>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</si>
  <si>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</si>
  <si>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</si>
  <si>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</si>
  <si>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</si>
  <si>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</si>
  <si>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</si>
  <si>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</si>
  <si>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</si>
  <si>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</si>
  <si>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</si>
  <si>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</si>
  <si>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</si>
  <si>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</si>
  <si>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</si>
  <si>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</si>
  <si>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</si>
  <si>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</si>
  <si>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</si>
  <si>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</si>
  <si>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</si>
  <si>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</si>
  <si>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</si>
  <si>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</si>
  <si>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</si>
  <si>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</si>
  <si>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</si>
  <si>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</si>
  <si>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</si>
  <si>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</si>
  <si>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</si>
  <si>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</si>
  <si>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</si>
  <si>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</si>
  <si>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</si>
  <si>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</si>
  <si>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</si>
  <si>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</si>
  <si>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</si>
  <si>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</si>
  <si>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</si>
  <si>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</si>
  <si>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</si>
  <si>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</si>
  <si>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</si>
  <si>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</si>
  <si>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</si>
  <si>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</si>
  <si>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</si>
  <si>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</si>
  <si>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</si>
  <si>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</si>
  <si>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</si>
  <si>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</si>
  <si>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</si>
  <si>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</si>
  <si>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</si>
  <si>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</si>
  <si>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</si>
  <si>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</si>
  <si>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</si>
  <si>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</si>
  <si>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</si>
  <si>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</si>
  <si>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</si>
  <si>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</si>
  <si>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</si>
  <si>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</si>
  <si>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</si>
  <si>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</si>
  <si>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</si>
  <si>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</si>
  <si>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</si>
  <si>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</si>
  <si>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</si>
  <si>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</si>
  <si>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</si>
  <si>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</si>
  <si>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</si>
  <si>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</si>
  <si>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</si>
  <si>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</si>
  <si>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</si>
  <si>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</si>
  <si>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</si>
  <si>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</si>
  <si>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</si>
  <si>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</si>
  <si>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</si>
  <si>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</si>
  <si>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</si>
  <si>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</si>
  <si>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</si>
  <si>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</si>
  <si>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</si>
  <si>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</si>
  <si>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</si>
  <si>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</si>
  <si>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</si>
  <si>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</si>
  <si>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</si>
  <si>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</si>
  <si>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</si>
  <si>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</si>
  <si>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</si>
  <si>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</si>
  <si>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</si>
  <si>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</si>
  <si>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</si>
  <si>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</si>
  <si>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</si>
  <si>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</si>
  <si>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</si>
  <si>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</si>
  <si>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</si>
  <si>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</si>
  <si>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</si>
  <si>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</si>
  <si>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</si>
  <si>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</si>
  <si>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</si>
  <si>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</si>
  <si>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</si>
  <si>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</si>
  <si>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</si>
  <si>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</si>
  <si>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</si>
  <si>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</si>
  <si>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</si>
  <si>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</si>
  <si>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</si>
  <si>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</si>
  <si>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</si>
  <si>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</si>
  <si>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</si>
  <si>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</si>
  <si>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</si>
  <si>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</si>
  <si>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</si>
  <si>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</si>
  <si>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</si>
  <si>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</si>
  <si>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</si>
  <si>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</si>
  <si>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</si>
  <si>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</si>
  <si>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</si>
  <si>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</si>
  <si>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</si>
  <si>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</si>
  <si>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</si>
  <si>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</si>
  <si>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</si>
  <si>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</si>
  <si>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</si>
  <si>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</si>
  <si>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</si>
  <si>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</si>
  <si>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</si>
  <si>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</si>
  <si>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</si>
  <si>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</si>
  <si>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</si>
  <si>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</si>
  <si>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</si>
  <si>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</si>
  <si>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</si>
  <si>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</si>
  <si>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</si>
  <si>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</si>
  <si>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</si>
  <si>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</si>
  <si>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</si>
  <si>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</si>
  <si>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</si>
  <si>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</si>
  <si>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</si>
  <si>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</si>
  <si>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</si>
  <si>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</si>
  <si>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</si>
  <si>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</si>
  <si>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</si>
  <si>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</si>
  <si>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</si>
  <si>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</si>
  <si>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</si>
  <si>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</si>
  <si>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</si>
  <si>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</si>
  <si>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</si>
  <si>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</si>
  <si>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</si>
  <si>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</si>
  <si>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</si>
  <si>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</si>
  <si>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</si>
  <si>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</si>
  <si>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</si>
  <si>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</si>
  <si>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</si>
  <si>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</si>
  <si>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</si>
  <si>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</si>
  <si>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</si>
  <si>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</si>
  <si>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</si>
  <si>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</si>
  <si>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</si>
  <si>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</si>
  <si>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</si>
  <si>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</si>
  <si>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</si>
  <si>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</si>
  <si>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</si>
  <si>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</si>
  <si>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</si>
  <si>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</si>
  <si>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</si>
  <si>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</si>
  <si>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</si>
  <si>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</si>
  <si>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</si>
  <si>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</si>
  <si>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</si>
  <si>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</si>
  <si>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</si>
  <si>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</si>
  <si>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</si>
  <si>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</si>
  <si>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</si>
  <si>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</si>
  <si>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</si>
  <si>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</si>
  <si>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</si>
  <si>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</si>
  <si>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</si>
  <si>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</si>
  <si>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</si>
  <si>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</si>
  <si>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</si>
  <si>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</si>
  <si>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</si>
  <si>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</si>
  <si>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</si>
  <si>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</si>
  <si>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</si>
  <si>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</si>
  <si>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</si>
  <si>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</si>
  <si>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</si>
  <si>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</si>
  <si>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</si>
  <si>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</si>
  <si>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</si>
  <si>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</si>
  <si>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</si>
  <si>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</si>
  <si>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</si>
  <si>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</si>
  <si>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</si>
  <si>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</si>
  <si>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</si>
  <si>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</si>
  <si>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</si>
  <si>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</si>
  <si>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</si>
  <si>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</si>
  <si>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</si>
  <si>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</si>
  <si>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</si>
  <si>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</si>
  <si>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</si>
  <si>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</si>
  <si>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</si>
  <si>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</si>
  <si>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</si>
  <si>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</si>
  <si>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</si>
  <si>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</si>
  <si>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</si>
  <si>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</si>
  <si>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</si>
  <si>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</si>
  <si>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</si>
  <si>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</si>
  <si>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</si>
  <si>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</si>
  <si>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</si>
  <si>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</si>
  <si>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</si>
  <si>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</si>
  <si>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</si>
  <si>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</si>
  <si>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</si>
  <si>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</si>
  <si>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</si>
  <si>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</si>
  <si>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</si>
  <si>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</si>
  <si>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</si>
  <si>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</si>
  <si>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</si>
  <si>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</si>
  <si>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</si>
  <si>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</si>
  <si>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</si>
  <si>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</si>
  <si>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</si>
  <si>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</si>
  <si>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</si>
  <si>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</si>
  <si>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</si>
  <si>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</si>
  <si>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</si>
  <si>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</si>
  <si>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</si>
  <si>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</si>
  <si>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</si>
  <si>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</si>
  <si>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</si>
  <si>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</si>
  <si>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</si>
  <si>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</si>
  <si>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</si>
  <si>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</si>
  <si>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</si>
  <si>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</si>
  <si>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</si>
  <si>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</si>
  <si>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</si>
  <si>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</si>
  <si>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</si>
  <si>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</si>
  <si>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</si>
  <si>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</si>
  <si>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</si>
  <si>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</si>
  <si>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</si>
  <si>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</si>
  <si>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</si>
  <si>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</si>
  <si>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</si>
  <si>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</si>
  <si>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</si>
  <si>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</si>
  <si>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</si>
  <si>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</si>
  <si>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</si>
  <si>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</si>
  <si>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</si>
  <si>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</si>
  <si>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</si>
  <si>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</si>
  <si>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</si>
  <si>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</si>
  <si>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</si>
  <si>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</si>
  <si>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</si>
  <si>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</si>
  <si>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</si>
  <si>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</si>
  <si>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</si>
  <si>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</si>
  <si>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</si>
  <si>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</si>
  <si>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</si>
  <si>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</si>
  <si>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</si>
  <si>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</si>
  <si>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</si>
  <si>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</si>
  <si>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</si>
  <si>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</si>
  <si>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</si>
  <si>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</si>
  <si>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</si>
  <si>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</si>
  <si>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</si>
  <si>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</si>
  <si>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</si>
  <si>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</si>
  <si>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</si>
  <si>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</si>
  <si>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</si>
  <si>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</si>
  <si>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</si>
  <si>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</si>
  <si>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</si>
  <si>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</si>
  <si>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</si>
  <si>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</si>
  <si>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</si>
  <si>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</si>
  <si>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</si>
  <si>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</si>
  <si>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</si>
  <si>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</si>
  <si>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</si>
  <si>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</si>
  <si>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</si>
  <si>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</si>
  <si>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</si>
  <si>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</si>
  <si>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</si>
  <si>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</si>
  <si>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</si>
  <si>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</si>
  <si>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</si>
  <si>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</si>
  <si>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</si>
  <si>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</si>
  <si>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</si>
  <si>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</si>
  <si>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</si>
  <si>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</si>
  <si>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</si>
  <si>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</si>
  <si>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</si>
  <si>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</si>
  <si>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</si>
  <si>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</si>
  <si>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</si>
  <si>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</si>
  <si>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</si>
  <si>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</si>
  <si>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</si>
  <si>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</si>
  <si>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</si>
  <si>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</si>
  <si>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</si>
  <si>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</si>
  <si>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</si>
  <si>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</si>
  <si>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</si>
  <si>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</si>
  <si>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</si>
  <si>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</si>
  <si>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</si>
  <si>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</si>
  <si>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</si>
  <si>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</si>
  <si>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</si>
  <si>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</si>
  <si>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</si>
  <si>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</si>
  <si>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</si>
  <si>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</si>
  <si>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</si>
  <si>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</si>
  <si>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</si>
  <si>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</si>
  <si>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</si>
  <si>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</si>
  <si>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</si>
  <si>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</si>
  <si>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</si>
  <si>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</si>
  <si>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</si>
  <si>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</si>
  <si>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</si>
  <si>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</si>
  <si>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</si>
  <si>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</si>
  <si>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</si>
  <si>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</si>
  <si>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</si>
  <si>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</si>
  <si>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</si>
  <si>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</si>
  <si>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</si>
  <si>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</si>
  <si>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</si>
  <si>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</si>
  <si>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</si>
  <si>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</si>
  <si>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</si>
  <si>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</si>
  <si>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</si>
  <si>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</si>
  <si>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</si>
  <si>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</si>
  <si>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</si>
  <si>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</si>
  <si>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</si>
  <si>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</si>
  <si>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</si>
  <si>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</si>
  <si>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</si>
  <si>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</si>
  <si>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</si>
  <si>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</si>
  <si>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</si>
  <si>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</si>
  <si>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</si>
  <si>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</si>
  <si>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</si>
  <si>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</si>
  <si>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</si>
  <si>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</si>
  <si>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</si>
  <si>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</si>
  <si>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</si>
  <si>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</si>
  <si>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</si>
  <si>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</si>
  <si>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</si>
  <si>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</si>
  <si>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</si>
  <si>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</si>
  <si>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</si>
  <si>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</si>
  <si>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</si>
  <si>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</si>
  <si>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</si>
  <si>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</si>
  <si>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</si>
  <si>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</si>
  <si>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</si>
  <si>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</si>
  <si>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</si>
  <si>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</si>
  <si>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</si>
  <si>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</si>
  <si>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</si>
  <si>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</si>
  <si>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</si>
  <si>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</si>
  <si>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</si>
  <si>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</si>
  <si>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</si>
  <si>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</si>
  <si>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</si>
  <si>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</si>
  <si>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</si>
  <si>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</si>
  <si>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</si>
  <si>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</si>
  <si>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</si>
  <si>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</si>
  <si>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</si>
  <si>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</si>
  <si>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</si>
  <si>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</si>
  <si>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</si>
  <si>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</si>
  <si>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</si>
  <si>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</si>
  <si>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</si>
  <si>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</si>
  <si>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</si>
  <si>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</si>
  <si>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</si>
  <si>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</si>
  <si>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</si>
  <si>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</si>
  <si>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</si>
  <si>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</si>
  <si>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</si>
  <si>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</si>
  <si>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</si>
  <si>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</si>
  <si>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</si>
  <si>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</si>
  <si>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</si>
  <si>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</si>
  <si>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</si>
  <si>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</si>
  <si>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</si>
  <si>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</si>
  <si>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</si>
  <si>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</si>
  <si>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</si>
  <si>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</si>
  <si>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</si>
  <si>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</si>
  <si>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</si>
  <si>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</si>
  <si>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</si>
  <si>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</si>
  <si>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</si>
  <si>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</si>
  <si>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</si>
  <si>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</si>
  <si>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</si>
  <si>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</si>
  <si>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</si>
  <si>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</si>
  <si>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</si>
  <si>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</si>
  <si>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</si>
  <si>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</si>
  <si>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</si>
  <si>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</si>
  <si>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</si>
  <si>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</si>
  <si>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</si>
  <si>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</si>
  <si>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</si>
  <si>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</si>
  <si>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</si>
  <si>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</si>
  <si>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</si>
  <si>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</si>
  <si>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</si>
  <si>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</si>
  <si>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</si>
  <si>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</si>
  <si>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</si>
  <si>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</si>
  <si>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</si>
  <si>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</si>
  <si>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</si>
  <si>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</si>
  <si>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</si>
  <si>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</si>
  <si>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</si>
  <si>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</si>
  <si>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</si>
  <si>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</si>
  <si>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</si>
  <si>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</si>
  <si>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</si>
  <si>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</si>
  <si>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</si>
  <si>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</si>
  <si>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</si>
  <si>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</si>
  <si>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</si>
  <si>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</si>
  <si>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</si>
  <si>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</si>
  <si>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</si>
  <si>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</si>
  <si>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</si>
  <si>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</si>
  <si>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</si>
  <si>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</si>
  <si>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</si>
  <si>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</si>
  <si>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</si>
  <si>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</si>
  <si>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</si>
  <si>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</si>
  <si>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</si>
  <si>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</si>
  <si>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</si>
  <si>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</si>
  <si>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</si>
  <si>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</si>
  <si>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</si>
  <si>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</si>
  <si>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</si>
  <si>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</si>
  <si>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</si>
  <si>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</si>
  <si>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</si>
  <si>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</si>
  <si>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</si>
  <si>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</si>
  <si>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</si>
  <si>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</si>
  <si>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</si>
  <si>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</si>
  <si>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</si>
  <si>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</si>
  <si>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</si>
  <si>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</si>
  <si>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</si>
  <si>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</si>
  <si>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</si>
  <si>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</si>
  <si>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</si>
  <si>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</si>
  <si>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</si>
  <si>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</si>
  <si>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</si>
  <si>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</si>
  <si>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</si>
  <si>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</si>
  <si>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</si>
  <si>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</si>
  <si>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</si>
  <si>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</si>
  <si>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</si>
  <si>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</si>
  <si>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</si>
  <si>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</si>
  <si>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</si>
  <si>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</si>
  <si>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</si>
  <si>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</si>
  <si>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</si>
  <si>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</si>
  <si>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</si>
  <si>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</si>
  <si>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</si>
  <si>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</si>
  <si>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</si>
  <si>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</si>
  <si>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</si>
  <si>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</si>
  <si>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</si>
  <si>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</si>
  <si>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</si>
  <si>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</si>
  <si>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</si>
  <si>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</si>
  <si>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</si>
  <si>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</si>
  <si>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</si>
  <si>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</si>
  <si>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</si>
  <si>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</si>
  <si>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</si>
  <si>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</si>
  <si>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</si>
  <si>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</si>
  <si>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</si>
  <si>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</si>
  <si>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</si>
  <si>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</si>
  <si>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</si>
  <si>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</si>
  <si>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</si>
  <si>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</si>
  <si>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</si>
  <si>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</si>
  <si>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</si>
  <si>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</si>
  <si>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</si>
  <si>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</si>
  <si>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</si>
  <si>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</si>
  <si>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</si>
  <si>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</si>
  <si>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</si>
  <si>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</si>
  <si>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</si>
  <si>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</si>
  <si>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</si>
  <si>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</si>
  <si>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</si>
  <si>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</si>
  <si>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</si>
  <si>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</si>
  <si>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</si>
  <si>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</si>
  <si>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</si>
  <si>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</si>
  <si>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</si>
  <si>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</si>
  <si>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</si>
  <si>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</si>
  <si>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</si>
  <si>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</si>
  <si>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</si>
  <si>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</si>
  <si>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</si>
  <si>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</si>
  <si>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</si>
  <si>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</si>
  <si>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</si>
  <si>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</si>
  <si>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</si>
  <si>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</si>
  <si>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</si>
  <si>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</si>
  <si>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</si>
  <si>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</si>
  <si>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</si>
  <si>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</si>
  <si>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</si>
  <si>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</si>
  <si>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</si>
  <si>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</si>
  <si>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</si>
  <si>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</si>
  <si>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</si>
  <si>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</si>
  <si>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</si>
  <si>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</si>
  <si>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</si>
  <si>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</si>
  <si>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</si>
  <si>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</si>
  <si>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</si>
  <si>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</si>
  <si>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</si>
  <si>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</si>
  <si>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</si>
  <si>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</si>
  <si>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</si>
  <si>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</si>
  <si>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</si>
  <si>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</si>
  <si>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</si>
  <si>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</si>
  <si>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</si>
  <si>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</si>
  <si>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</si>
  <si>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</si>
  <si>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</si>
  <si>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</si>
  <si>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</si>
  <si>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</si>
  <si>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</si>
  <si>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</si>
  <si>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</si>
  <si>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</si>
  <si>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</si>
  <si>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</si>
  <si>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</si>
  <si>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</si>
  <si>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</si>
  <si>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</si>
  <si>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</si>
  <si>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</si>
  <si>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</si>
  <si>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</si>
  <si>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</si>
  <si>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</si>
  <si>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</si>
  <si>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</si>
  <si>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</si>
  <si>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</si>
  <si>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</si>
  <si>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</si>
  <si>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</si>
  <si>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</si>
  <si>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</si>
  <si>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</si>
  <si>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</si>
  <si>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</si>
  <si>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</si>
  <si>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</si>
  <si>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</si>
  <si>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</si>
  <si>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</si>
  <si>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</si>
  <si>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</si>
  <si>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</si>
  <si>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</si>
  <si>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</si>
  <si>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</si>
  <si>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</si>
  <si>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</si>
  <si>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</si>
  <si>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</si>
  <si>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</si>
  <si>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</si>
  <si>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</si>
  <si>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</si>
  <si>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</si>
  <si>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</si>
  <si>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</si>
  <si>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</si>
  <si>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</si>
  <si>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</si>
  <si>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</si>
  <si>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</si>
  <si>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</si>
  <si>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</si>
  <si>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</si>
  <si>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</si>
  <si>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</si>
  <si>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</si>
  <si>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</si>
  <si>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</si>
  <si>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</si>
  <si>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</si>
  <si>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</si>
  <si>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</si>
  <si>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</si>
  <si>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</si>
  <si>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</si>
  <si>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</si>
  <si>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</si>
  <si>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</si>
  <si>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</si>
  <si>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</si>
  <si>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</si>
  <si>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</si>
  <si>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</si>
  <si>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</si>
  <si>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</si>
  <si>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</si>
  <si>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</si>
  <si>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</si>
  <si>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</si>
  <si>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</si>
  <si>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</si>
  <si>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</si>
  <si>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</si>
  <si>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</si>
  <si>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</si>
  <si>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</si>
  <si>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</si>
  <si>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</si>
  <si>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</si>
  <si>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</si>
  <si>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</si>
  <si>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</si>
  <si>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</si>
  <si>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</si>
  <si>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</si>
  <si>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</si>
  <si>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</si>
  <si>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</si>
  <si>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</si>
  <si>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</si>
  <si>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</si>
  <si>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</si>
  <si>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</si>
  <si>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</si>
  <si>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</si>
  <si>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</si>
  <si>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</si>
  <si>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</si>
  <si>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</si>
  <si>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</si>
  <si>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</si>
  <si>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</si>
  <si>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</si>
  <si>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</si>
  <si>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</si>
  <si>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</si>
  <si>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</si>
  <si>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</si>
  <si>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</si>
  <si>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</si>
  <si>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</si>
  <si>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</si>
  <si>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</si>
  <si>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</si>
  <si>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</si>
  <si>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</si>
  <si>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</si>
  <si>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</si>
  <si>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</si>
  <si>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</si>
  <si>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</si>
  <si>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</si>
  <si>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</si>
  <si>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</si>
  <si>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</si>
  <si>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</si>
  <si>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</si>
  <si>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</si>
  <si>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</si>
  <si>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</si>
  <si>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</si>
  <si>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</si>
  <si>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</si>
  <si>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</si>
  <si>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</si>
  <si>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</si>
  <si>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</si>
  <si>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</si>
  <si>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</si>
  <si>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</si>
  <si>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</si>
  <si>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</si>
  <si>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</si>
  <si>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</si>
  <si>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</si>
  <si>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</si>
  <si>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</si>
  <si>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</si>
  <si>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</si>
  <si>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</si>
  <si>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</si>
  <si>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</si>
  <si>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</si>
  <si>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</si>
  <si>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</si>
  <si>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</si>
  <si>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</si>
  <si>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</si>
  <si>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</si>
  <si>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</si>
  <si>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</si>
  <si>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</si>
  <si>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</si>
  <si>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</si>
  <si>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</si>
  <si>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</si>
  <si>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</si>
  <si>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</si>
  <si>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</si>
  <si>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</si>
  <si>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</si>
  <si>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</si>
  <si>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</si>
  <si>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</si>
  <si>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</si>
  <si>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</si>
  <si>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</si>
  <si>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</si>
  <si>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</si>
  <si>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</si>
  <si>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</si>
  <si>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</si>
  <si>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</si>
  <si>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</si>
  <si>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</si>
  <si>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</si>
  <si>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</si>
  <si>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</si>
  <si>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</si>
  <si>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</si>
  <si>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</si>
  <si>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</si>
  <si>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</si>
  <si>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</si>
  <si>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</si>
  <si>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</si>
  <si>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</si>
  <si>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</si>
  <si>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</si>
  <si>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</si>
  <si>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</si>
  <si>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</si>
  <si>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</si>
  <si>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</si>
  <si>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</si>
  <si>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</si>
  <si>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</si>
  <si>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</si>
  <si>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</si>
  <si>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</si>
  <si>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</si>
  <si>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</si>
  <si>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</si>
  <si>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</si>
  <si>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</si>
  <si>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</si>
  <si>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</si>
  <si>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</si>
  <si>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</si>
  <si>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</si>
  <si>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</si>
  <si>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</si>
  <si>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</si>
  <si>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</si>
  <si>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</si>
  <si>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</si>
  <si>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</si>
  <si>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</si>
  <si>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</si>
  <si>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</si>
  <si>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</si>
  <si>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</si>
  <si>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</si>
  <si>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</si>
  <si>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</si>
  <si>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</si>
  <si>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</si>
  <si>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</si>
  <si>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</si>
  <si>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</si>
  <si>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</si>
  <si>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</si>
  <si>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</si>
  <si>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</si>
  <si>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</si>
  <si>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</si>
  <si>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</si>
  <si>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</si>
  <si>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</si>
  <si>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</si>
  <si>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</si>
  <si>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</si>
  <si>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</si>
  <si>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</si>
  <si>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</si>
  <si>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</si>
  <si>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</si>
  <si>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</si>
  <si>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</si>
  <si>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</si>
  <si>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</si>
  <si>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</si>
  <si>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</si>
  <si>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</si>
  <si>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</si>
  <si>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</si>
  <si>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</si>
  <si>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</si>
  <si>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</si>
  <si>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</si>
  <si>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</si>
  <si>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</si>
  <si>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</si>
  <si>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</si>
  <si>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</si>
  <si>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</si>
  <si>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</si>
  <si>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</si>
  <si>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</si>
  <si>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</si>
  <si>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</si>
  <si>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</si>
  <si>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</si>
  <si>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</si>
  <si>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</si>
  <si>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</si>
  <si>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</si>
  <si>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</si>
  <si>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</si>
  <si>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</si>
  <si>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</si>
  <si>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</si>
  <si>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</si>
  <si>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</si>
  <si>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</si>
  <si>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</si>
  <si>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</si>
  <si>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</si>
  <si>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</si>
  <si>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</si>
  <si>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</si>
  <si>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</si>
  <si>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</si>
  <si>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</si>
  <si>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</si>
  <si>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</si>
  <si>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</si>
  <si>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</si>
  <si>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</si>
  <si>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</si>
  <si>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</si>
  <si>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</si>
  <si>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</si>
  <si>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</si>
  <si>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</si>
  <si>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</si>
  <si>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</si>
  <si>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</si>
  <si>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</si>
  <si>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</si>
  <si>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</si>
  <si>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</si>
  <si>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</si>
  <si>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</si>
  <si>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</si>
  <si>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</si>
  <si>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</si>
  <si>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</si>
  <si>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</si>
  <si>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</si>
  <si>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</si>
  <si>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</si>
  <si>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</si>
  <si>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</si>
  <si>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</si>
  <si>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</si>
  <si>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</si>
  <si>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</si>
  <si>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</si>
  <si>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</si>
  <si>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</si>
  <si>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</si>
  <si>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</si>
  <si>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</si>
  <si>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</si>
  <si>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</si>
  <si>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</si>
  <si>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</si>
  <si>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</si>
  <si>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</si>
  <si>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</si>
  <si>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</si>
  <si>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</si>
  <si>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</si>
  <si>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</si>
  <si>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</si>
  <si>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</si>
  <si>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</si>
  <si>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</si>
  <si>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</si>
  <si>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</si>
  <si>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</si>
  <si>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</si>
  <si>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</si>
  <si>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</si>
  <si>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</si>
  <si>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</si>
  <si>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</si>
  <si>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</si>
  <si>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</si>
  <si>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</si>
  <si>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</si>
  <si>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</si>
  <si>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</si>
  <si>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</si>
  <si>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</si>
  <si>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</si>
  <si>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</si>
  <si>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</si>
  <si>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</si>
  <si>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</si>
  <si>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</si>
  <si>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</si>
  <si>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</si>
  <si>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</si>
  <si>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</si>
  <si>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</si>
  <si>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</si>
  <si>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</si>
  <si>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</si>
  <si>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</si>
  <si>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</si>
  <si>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</si>
  <si>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</si>
  <si>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</si>
  <si>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</si>
  <si>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</si>
  <si>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</si>
  <si>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</si>
  <si>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</si>
  <si>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</si>
  <si>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</si>
  <si>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</si>
  <si>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</si>
  <si>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</si>
  <si>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</si>
  <si>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</si>
  <si>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</si>
  <si>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</si>
  <si>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</si>
  <si>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</si>
  <si>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</si>
  <si>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</si>
  <si>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</si>
  <si>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</si>
  <si>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</si>
  <si>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</si>
  <si>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</si>
  <si>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</si>
  <si>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</si>
  <si>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</si>
  <si>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</si>
  <si>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</si>
  <si>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</si>
  <si>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</si>
  <si>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</si>
  <si>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</si>
  <si>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</si>
  <si>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</si>
  <si>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</si>
  <si>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</si>
  <si>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</si>
  <si>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</si>
  <si>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</si>
  <si>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</si>
  <si>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</si>
  <si>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</si>
  <si>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</si>
  <si>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</si>
  <si>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</si>
  <si>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</si>
  <si>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</si>
  <si>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</si>
  <si>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</si>
  <si>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</si>
  <si>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</si>
  <si>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</si>
  <si>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</si>
  <si>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</si>
  <si>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</si>
  <si>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</si>
  <si>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</si>
  <si>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</si>
  <si>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</si>
  <si>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</si>
  <si>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</si>
  <si>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</si>
  <si>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</si>
  <si>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</si>
  <si>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</si>
  <si>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</si>
  <si>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</si>
  <si>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</si>
  <si>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</si>
  <si>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</si>
  <si>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</si>
  <si>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</si>
  <si>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</si>
  <si>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</si>
  <si>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</si>
  <si>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</si>
  <si>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</si>
  <si>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</si>
  <si>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</si>
  <si>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</si>
  <si>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</si>
  <si>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</si>
  <si>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</si>
  <si>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</si>
  <si>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</si>
  <si>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</si>
  <si>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</si>
  <si>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</si>
  <si>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</si>
  <si>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</si>
  <si>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</si>
  <si>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</si>
  <si>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</si>
  <si>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</si>
  <si>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</si>
  <si>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</si>
  <si>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</si>
  <si>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</si>
  <si>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</si>
  <si>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</si>
  <si>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</si>
  <si>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</si>
  <si>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</si>
  <si>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</si>
  <si>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</si>
  <si>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</si>
  <si>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</si>
  <si>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</si>
  <si>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</si>
  <si>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</si>
  <si>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</si>
  <si>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</si>
  <si>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</si>
  <si>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</si>
  <si>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</si>
  <si>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</si>
  <si>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</si>
  <si>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</si>
  <si>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</si>
  <si>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</si>
  <si>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</si>
  <si>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</si>
  <si>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</si>
  <si>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</si>
  <si>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</si>
  <si>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</si>
  <si>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</si>
  <si>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</si>
  <si>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</si>
  <si>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</si>
  <si>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</si>
  <si>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</si>
  <si>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</si>
  <si>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</si>
  <si>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</si>
  <si>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</si>
  <si>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</si>
  <si>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</si>
  <si>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</si>
  <si>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</si>
  <si>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</si>
  <si>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</si>
  <si>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</si>
  <si>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</si>
  <si>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</si>
  <si>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</si>
  <si>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</si>
  <si>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</si>
  <si>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</si>
  <si>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</si>
  <si>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</si>
  <si>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</si>
  <si>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</si>
  <si>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</si>
  <si>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</si>
  <si>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</si>
  <si>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</si>
  <si>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</si>
  <si>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</si>
  <si>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</si>
  <si>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</si>
  <si>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</si>
  <si>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</si>
  <si>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</si>
  <si>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</si>
  <si>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</si>
  <si>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</si>
  <si>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</si>
  <si>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</si>
  <si>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</si>
  <si>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</si>
  <si>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</si>
  <si>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</si>
  <si>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</si>
  <si>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</si>
  <si>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</si>
  <si>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</si>
  <si>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</si>
  <si>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</si>
  <si>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</si>
  <si>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</si>
  <si>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</si>
  <si>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</si>
  <si>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</si>
  <si>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</si>
  <si>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</si>
  <si>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</si>
  <si>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</si>
  <si>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</si>
  <si>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</si>
  <si>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</si>
  <si>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</si>
  <si>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</si>
  <si>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</si>
  <si>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</si>
  <si>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</si>
  <si>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</si>
  <si>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</si>
  <si>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</si>
  <si>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</si>
  <si>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</si>
  <si>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</si>
  <si>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</si>
  <si>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</si>
  <si>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</si>
  <si>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</si>
  <si>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</si>
  <si>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</si>
  <si>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</si>
  <si>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</si>
  <si>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</si>
  <si>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</si>
  <si>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</si>
  <si>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</si>
  <si>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</si>
  <si>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</si>
  <si>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</si>
  <si>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</si>
  <si>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</si>
  <si>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</si>
  <si>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</si>
  <si>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</si>
  <si>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</si>
  <si>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</si>
  <si>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</si>
  <si>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</si>
  <si>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</si>
  <si>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</si>
  <si>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</si>
  <si>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</si>
  <si>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</si>
  <si>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</si>
  <si>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</si>
  <si>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</si>
  <si>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</si>
  <si>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</si>
  <si>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</si>
  <si>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</si>
  <si>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</si>
  <si>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</si>
  <si>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</si>
  <si>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</si>
  <si>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</si>
  <si>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</si>
  <si>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</si>
  <si>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</si>
  <si>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</si>
  <si>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</si>
  <si>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</si>
  <si>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</si>
  <si>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</si>
  <si>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</si>
  <si>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</si>
  <si>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</si>
  <si>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</si>
  <si>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</si>
  <si>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</si>
  <si>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</si>
  <si>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</si>
  <si>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</si>
  <si>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</si>
  <si>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</si>
  <si>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</si>
  <si>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</si>
  <si>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</si>
  <si>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</si>
  <si>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</si>
  <si>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</si>
  <si>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</si>
  <si>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</si>
  <si>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</si>
  <si>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</si>
  <si>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</si>
  <si>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</si>
  <si>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</si>
  <si>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</si>
  <si>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</si>
  <si>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</si>
  <si>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</si>
  <si>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</si>
  <si>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</si>
  <si>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</si>
  <si>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</si>
  <si>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</si>
  <si>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</si>
  <si>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</si>
  <si>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</si>
  <si>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</si>
  <si>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</si>
  <si>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</si>
  <si>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</si>
  <si>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</si>
  <si>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</si>
  <si>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</si>
  <si>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</si>
  <si>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</si>
  <si>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</si>
  <si>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</si>
  <si>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</si>
  <si>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</si>
  <si>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</si>
  <si>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</si>
  <si>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</si>
  <si>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</si>
  <si>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</si>
  <si>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</si>
  <si>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</si>
  <si>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</si>
  <si>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</si>
  <si>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</si>
  <si>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</si>
  <si>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</si>
  <si>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</si>
  <si>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</si>
  <si>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</si>
  <si>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</si>
  <si>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</si>
  <si>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</si>
  <si>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</si>
  <si>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</si>
  <si>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</si>
  <si>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</si>
  <si>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</si>
  <si>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</si>
  <si>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</si>
  <si>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</si>
  <si>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</si>
  <si>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</si>
  <si>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</si>
  <si>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</si>
  <si>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</si>
  <si>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</si>
  <si>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</si>
  <si>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</si>
  <si>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</si>
  <si>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</si>
  <si>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</si>
  <si>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</si>
  <si>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</si>
  <si>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</si>
  <si>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</si>
  <si>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</si>
  <si>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</si>
  <si>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</si>
  <si>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</si>
  <si>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</si>
  <si>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</si>
  <si>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</si>
  <si>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</si>
  <si>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</si>
  <si>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</si>
  <si>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</si>
  <si>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</si>
  <si>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</si>
  <si>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</si>
  <si>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</si>
  <si>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</si>
  <si>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</si>
  <si>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</si>
  <si>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</si>
  <si>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</si>
  <si>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</si>
  <si>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</si>
  <si>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</si>
  <si>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</si>
  <si>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</si>
  <si>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</si>
  <si>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</si>
  <si>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</si>
  <si>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</si>
  <si>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</si>
  <si>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</si>
  <si>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</si>
  <si>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</si>
  <si>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</si>
  <si>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</si>
  <si>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</si>
  <si>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</si>
  <si>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</si>
  <si>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</si>
  <si>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</si>
  <si>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</si>
  <si>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</si>
  <si>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</si>
  <si>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</si>
  <si>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</si>
  <si>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</si>
  <si>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</si>
  <si>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</si>
  <si>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</si>
  <si>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</si>
  <si>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</si>
  <si>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</si>
  <si>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</si>
  <si>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</si>
  <si>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</si>
  <si>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</si>
  <si>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</si>
  <si>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</si>
  <si>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</si>
  <si>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</si>
  <si>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</si>
  <si>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</si>
  <si>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</si>
  <si>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</si>
  <si>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</si>
  <si>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</si>
  <si>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</si>
  <si>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</si>
  <si>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</si>
  <si>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</si>
  <si>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</si>
  <si>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</si>
  <si>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</si>
  <si>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</si>
  <si>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</si>
  <si>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</si>
  <si>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</si>
  <si>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</si>
  <si>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</si>
  <si>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</si>
  <si>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</si>
  <si>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</si>
  <si>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</si>
  <si>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</si>
  <si>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</si>
  <si>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</si>
  <si>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</si>
  <si>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</si>
  <si>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</si>
  <si>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</si>
  <si>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</si>
  <si>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</si>
  <si>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</si>
  <si>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</si>
  <si>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</si>
  <si>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</si>
  <si>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</si>
  <si>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</si>
  <si>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</si>
  <si>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</si>
  <si>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</si>
  <si>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</si>
  <si>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</si>
  <si>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</si>
  <si>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</si>
  <si>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</si>
  <si>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</si>
  <si>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</si>
  <si>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</si>
  <si>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</si>
  <si>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</si>
  <si>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</si>
  <si>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</si>
  <si>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</si>
  <si>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</si>
  <si>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</si>
  <si>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</si>
  <si>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</si>
  <si>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</si>
  <si>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</si>
  <si>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</si>
  <si>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</si>
  <si>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</si>
  <si>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</si>
  <si>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</si>
  <si>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</si>
  <si>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</si>
  <si>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</si>
  <si>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</si>
  <si>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</si>
  <si>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</si>
  <si>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</si>
  <si>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</si>
  <si>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</si>
  <si>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</si>
  <si>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</si>
  <si>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</si>
  <si>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</si>
  <si>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</si>
  <si>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</si>
  <si>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</si>
  <si>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</si>
  <si>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</si>
  <si>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</si>
  <si>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</si>
  <si>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</si>
  <si>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</si>
  <si>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</si>
  <si>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</si>
  <si>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</si>
  <si>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</si>
  <si>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</si>
  <si>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</si>
  <si>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</si>
  <si>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</si>
  <si>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</si>
  <si>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</si>
  <si>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</si>
  <si>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</si>
  <si>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</si>
  <si>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</si>
  <si>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</si>
  <si>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</si>
  <si>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</si>
  <si>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</si>
  <si>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</si>
  <si>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</si>
  <si>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</si>
  <si>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</si>
  <si>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</si>
  <si>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</si>
  <si>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</si>
  <si>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</si>
  <si>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</si>
  <si>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</si>
  <si>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</si>
  <si>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</si>
  <si>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</si>
  <si>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</si>
  <si>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</si>
  <si>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</si>
  <si>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</si>
  <si>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</si>
  <si>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</si>
  <si>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</si>
  <si>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</si>
  <si>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</si>
  <si>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</si>
  <si>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</si>
  <si>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</si>
  <si>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</si>
  <si>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</si>
  <si>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</si>
  <si>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</si>
  <si>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</si>
  <si>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</si>
  <si>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</si>
  <si>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</si>
  <si>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</si>
  <si>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</si>
  <si>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</si>
  <si>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</si>
  <si>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</si>
  <si>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</si>
  <si>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</si>
  <si>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</si>
  <si>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</si>
  <si>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</si>
  <si>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</si>
  <si>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</si>
  <si>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</si>
  <si>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</si>
  <si>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</si>
  <si>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</si>
  <si>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</si>
  <si>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</si>
  <si>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</si>
  <si>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</si>
  <si>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</si>
  <si>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</si>
  <si>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</si>
  <si>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</si>
  <si>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</si>
  <si>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</si>
  <si>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</si>
  <si>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</si>
  <si>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</si>
  <si>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</si>
  <si>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</si>
  <si>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</si>
  <si>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</si>
  <si>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</si>
  <si>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</si>
  <si>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</si>
  <si>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</si>
  <si>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</si>
  <si>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</si>
  <si>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</si>
  <si>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</si>
  <si>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</si>
  <si>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</si>
  <si>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</si>
  <si>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</si>
  <si>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</si>
  <si>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</si>
  <si>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</si>
  <si>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</si>
  <si>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</si>
  <si>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</si>
  <si>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</si>
  <si>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</si>
  <si>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</si>
  <si>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</si>
  <si>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</si>
  <si>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</si>
  <si>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</si>
  <si>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</si>
  <si>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</si>
  <si>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</si>
  <si>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</si>
  <si>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</si>
  <si>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</si>
  <si>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</si>
  <si>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</si>
  <si>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</si>
  <si>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</si>
  <si>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</si>
  <si>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</si>
  <si>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</si>
  <si>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</si>
  <si>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</si>
  <si>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</si>
  <si>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</si>
  <si>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</si>
  <si>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</si>
  <si>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</si>
  <si>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</si>
  <si>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</si>
  <si>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</si>
  <si>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</si>
  <si>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</si>
  <si>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</si>
  <si>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</si>
  <si>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</si>
  <si>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</si>
  <si>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</si>
  <si>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</si>
  <si>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</si>
  <si>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</si>
  <si>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</si>
  <si>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</si>
  <si>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</si>
  <si>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</si>
  <si>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</si>
  <si>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</si>
  <si>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</si>
  <si>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</si>
  <si>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</si>
  <si>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</si>
  <si>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</si>
  <si>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</si>
  <si>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</si>
  <si>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</si>
  <si>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</si>
  <si>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</si>
  <si>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</si>
  <si>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</si>
  <si>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</si>
  <si>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</si>
  <si>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</si>
  <si>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</si>
  <si>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</si>
  <si>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</si>
  <si>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</si>
  <si>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</si>
  <si>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</si>
  <si>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</si>
  <si>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</si>
  <si>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</si>
  <si>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</si>
  <si>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</si>
  <si>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</si>
  <si>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</si>
  <si>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</si>
  <si>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</si>
  <si>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</si>
  <si>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</si>
  <si>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</si>
  <si>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</si>
  <si>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</si>
  <si>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</si>
  <si>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</si>
  <si>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</si>
  <si>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</si>
  <si>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</si>
  <si>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</si>
  <si>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</si>
  <si>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</si>
  <si>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</si>
  <si>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</si>
  <si>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</si>
  <si>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</si>
  <si>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</si>
  <si>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</si>
  <si>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</si>
  <si>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</si>
  <si>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</si>
  <si>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</si>
  <si>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</si>
  <si>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</si>
  <si>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</si>
  <si>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</si>
  <si>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</si>
  <si>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</si>
  <si>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</si>
  <si>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</si>
  <si>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</si>
  <si>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</si>
  <si>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</si>
  <si>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</si>
  <si>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</si>
  <si>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</si>
  <si>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</si>
  <si>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</si>
  <si>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</si>
  <si>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</si>
  <si>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</si>
  <si>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</si>
  <si>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</si>
  <si>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</si>
  <si>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</si>
  <si>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</si>
  <si>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</si>
  <si>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</si>
  <si>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</si>
  <si>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</si>
  <si>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</si>
  <si>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</si>
  <si>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</si>
  <si>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</si>
  <si>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</si>
  <si>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</si>
  <si>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</si>
  <si>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</si>
  <si>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</si>
  <si>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</si>
  <si>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</si>
  <si>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</si>
  <si>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</si>
  <si>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</si>
  <si>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</si>
  <si>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</si>
  <si>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</si>
  <si>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</si>
  <si>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</si>
  <si>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</si>
  <si>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</si>
  <si>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</si>
  <si>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</si>
  <si>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</si>
  <si>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</si>
  <si>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</si>
  <si>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</si>
  <si>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</si>
  <si>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</si>
  <si>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</si>
  <si>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</si>
  <si>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</si>
  <si>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</si>
  <si>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</si>
  <si>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</si>
  <si>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</si>
  <si>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</si>
  <si>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</si>
  <si>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</si>
  <si>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</si>
  <si>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</si>
  <si>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</si>
  <si>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</si>
  <si>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</si>
  <si>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</si>
  <si>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</si>
  <si>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</si>
  <si>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</si>
  <si>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</si>
  <si>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</si>
  <si>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</si>
  <si>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</si>
  <si>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</si>
  <si>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</si>
  <si>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</si>
  <si>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</si>
  <si>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</si>
  <si>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</si>
  <si>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</si>
  <si>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</si>
  <si>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</si>
  <si>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</si>
  <si>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</si>
  <si>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</si>
  <si>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</si>
  <si>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</si>
  <si>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</si>
  <si>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</si>
  <si>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</si>
  <si>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</si>
  <si>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</si>
  <si>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</si>
  <si>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</si>
  <si>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</si>
  <si>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</si>
  <si>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</si>
  <si>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</si>
  <si>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</si>
  <si>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</si>
  <si>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</si>
  <si>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</si>
  <si>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</si>
  <si>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</si>
  <si>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</si>
  <si>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</si>
  <si>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</si>
  <si>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</si>
  <si>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</si>
  <si>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</si>
  <si>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</si>
  <si>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</si>
  <si>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</si>
  <si>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</si>
  <si>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</si>
  <si>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</si>
  <si>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</si>
  <si>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</si>
  <si>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</si>
  <si>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</si>
  <si>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</si>
  <si>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</si>
  <si>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</si>
  <si>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</si>
  <si>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</si>
  <si>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</si>
  <si>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</si>
  <si>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</si>
  <si>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</si>
  <si>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</si>
  <si>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</si>
  <si>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</si>
  <si>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</si>
  <si>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</si>
  <si>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</si>
  <si>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</si>
  <si>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</si>
  <si>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</si>
  <si>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</si>
  <si>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</si>
  <si>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</si>
  <si>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</si>
  <si>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</si>
  <si>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</si>
  <si>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</si>
  <si>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</si>
  <si>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</si>
  <si>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</si>
  <si>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</si>
  <si>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</si>
  <si>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</si>
  <si>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</si>
  <si>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</si>
  <si>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</si>
  <si>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</si>
  <si>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</si>
  <si>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</si>
  <si>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</si>
  <si>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</si>
  <si>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</si>
  <si>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</si>
  <si>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</si>
  <si>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</si>
  <si>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</si>
  <si>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</si>
  <si>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</si>
  <si>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</si>
  <si>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</si>
  <si>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</si>
  <si>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</si>
  <si>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</si>
  <si>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</si>
  <si>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</si>
  <si>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</si>
  <si>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</si>
  <si>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</si>
  <si>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</si>
  <si>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</si>
  <si>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</si>
  <si>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</si>
  <si>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</si>
  <si>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</si>
  <si>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</si>
  <si>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</si>
  <si>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</si>
  <si>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</si>
  <si>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</si>
  <si>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</si>
  <si>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</si>
  <si>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</si>
  <si>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</si>
  <si>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</si>
  <si>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</si>
  <si>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</si>
  <si>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</si>
  <si>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</si>
  <si>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</si>
  <si>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</si>
  <si>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</si>
  <si>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</si>
  <si>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</si>
  <si>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</si>
  <si>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</si>
  <si>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</si>
  <si>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</si>
  <si>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</si>
  <si>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</si>
  <si>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</si>
  <si>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</si>
  <si>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</si>
  <si>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</si>
  <si>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</si>
  <si>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</si>
  <si>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</si>
  <si>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</si>
  <si>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</si>
  <si>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</si>
  <si>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</si>
  <si>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</si>
  <si>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</si>
  <si>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</si>
  <si>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</si>
  <si>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</si>
  <si>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</si>
  <si>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</si>
  <si>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</si>
  <si>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</si>
  <si>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</si>
  <si>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</si>
  <si>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</si>
  <si>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</si>
  <si>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</si>
  <si>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</si>
  <si>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</si>
  <si>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</si>
  <si>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</si>
  <si>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</si>
  <si>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</si>
  <si>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</si>
  <si>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</si>
  <si>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</si>
  <si>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</si>
  <si>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</si>
  <si>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</si>
  <si>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</si>
  <si>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</si>
  <si>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</si>
  <si>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</si>
  <si>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</si>
  <si>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</si>
  <si>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</si>
  <si>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</si>
  <si>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</si>
  <si>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</si>
  <si>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</si>
  <si>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</si>
  <si>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</si>
  <si>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</si>
  <si>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</si>
  <si>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</si>
  <si>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</si>
  <si>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</si>
  <si>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</si>
  <si>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</si>
  <si>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</si>
  <si>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</si>
  <si>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</si>
  <si>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</si>
  <si>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</si>
  <si>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</si>
  <si>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</si>
  <si>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</si>
  <si>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</si>
  <si>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</si>
  <si>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</si>
  <si>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</si>
  <si>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</si>
  <si>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</si>
  <si>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</si>
  <si>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</si>
  <si>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</si>
  <si>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</si>
  <si>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</si>
  <si>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</si>
  <si>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</si>
  <si>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</si>
  <si>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</si>
  <si>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</si>
  <si>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</si>
  <si>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</si>
  <si>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</si>
  <si>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</si>
  <si>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</si>
  <si>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</si>
  <si>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</si>
  <si>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</si>
  <si>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</si>
  <si>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</si>
  <si>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</si>
  <si>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</si>
  <si>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</si>
  <si>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</si>
  <si>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</si>
  <si>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</si>
  <si>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</si>
  <si>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</si>
  <si>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</si>
  <si>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</si>
  <si>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</si>
  <si>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</si>
  <si>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</si>
  <si>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</si>
  <si>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</si>
  <si>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</si>
  <si>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</si>
  <si>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</si>
  <si>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</si>
  <si>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</si>
  <si>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</si>
  <si>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</si>
  <si>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</si>
  <si>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</si>
  <si>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</si>
  <si>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</si>
  <si>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</si>
  <si>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</si>
  <si>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</si>
  <si>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</si>
  <si>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</si>
  <si>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</si>
  <si>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</si>
  <si>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</si>
  <si>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</si>
  <si>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</si>
  <si>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</si>
  <si>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</si>
  <si>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</si>
  <si>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</si>
  <si>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</si>
  <si>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</si>
  <si>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</si>
  <si>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</si>
  <si>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</si>
  <si>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</si>
  <si>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</si>
  <si>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</si>
  <si>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</si>
  <si>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</si>
  <si>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</si>
  <si>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</si>
  <si>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</si>
  <si>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</si>
  <si>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</si>
  <si>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</si>
  <si>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</si>
  <si>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</si>
  <si>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</si>
  <si>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</si>
  <si>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</si>
  <si>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</si>
  <si>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</si>
  <si>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</si>
  <si>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</si>
  <si>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</si>
  <si>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</si>
  <si>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</si>
  <si>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</si>
  <si>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</si>
  <si>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</si>
  <si>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</si>
  <si>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</si>
  <si>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</si>
  <si>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</si>
  <si>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</si>
  <si>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</si>
  <si>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</si>
  <si>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</si>
  <si>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</si>
  <si>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</si>
  <si>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</si>
  <si>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</si>
  <si>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</si>
  <si>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</si>
  <si>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</si>
  <si>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</si>
  <si>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</si>
  <si>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</si>
  <si>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</si>
  <si>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</si>
  <si>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</si>
  <si>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</si>
  <si>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</si>
  <si>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</si>
  <si>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</si>
  <si>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</si>
  <si>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</si>
  <si>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</si>
  <si>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</si>
  <si>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</si>
  <si>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</si>
  <si>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</si>
  <si>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</si>
  <si>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</si>
  <si>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</si>
  <si>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</si>
  <si>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</si>
  <si>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</si>
  <si>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</si>
  <si>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</si>
  <si>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</si>
  <si>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</si>
  <si>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</si>
  <si>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</si>
  <si>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</si>
  <si>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</si>
  <si>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</si>
  <si>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</si>
  <si>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</si>
  <si>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</si>
  <si>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</si>
  <si>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</si>
  <si>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</si>
  <si>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</si>
  <si>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</si>
  <si>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</si>
  <si>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</si>
  <si>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</si>
  <si>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</si>
  <si>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</si>
  <si>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</si>
  <si>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</si>
  <si>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</si>
  <si>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</si>
  <si>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</si>
  <si>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</si>
  <si>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</si>
  <si>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</si>
  <si>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</si>
  <si>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</si>
  <si>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</si>
  <si>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</si>
  <si>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</si>
  <si>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</si>
  <si>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</si>
  <si>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</si>
  <si>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</si>
  <si>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</si>
  <si>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</si>
  <si>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</si>
  <si>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</si>
  <si>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</si>
  <si>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</si>
  <si>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</si>
  <si>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</si>
  <si>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</si>
  <si>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</si>
  <si>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</si>
  <si>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</si>
  <si>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</si>
  <si>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</si>
  <si>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</si>
  <si>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</si>
  <si>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</si>
  <si>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</si>
  <si>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</si>
  <si>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</si>
  <si>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</si>
  <si>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</si>
  <si>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</si>
  <si>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</si>
  <si>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</si>
  <si>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</si>
  <si>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</si>
  <si>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</si>
  <si>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</si>
  <si>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</si>
  <si>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</si>
  <si>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</si>
  <si>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</si>
  <si>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</si>
  <si>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</si>
  <si>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</si>
  <si>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</si>
  <si>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</si>
  <si>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</si>
  <si>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</si>
  <si>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</si>
  <si>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</si>
  <si>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</si>
  <si>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</si>
  <si>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</si>
  <si>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</si>
  <si>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</si>
  <si>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</si>
  <si>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</si>
  <si>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</si>
  <si>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</si>
  <si>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</si>
  <si>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</si>
  <si>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</si>
  <si>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</si>
  <si>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</si>
  <si>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</si>
  <si>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</si>
  <si>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</si>
  <si>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</si>
  <si>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</si>
  <si>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</si>
  <si>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</si>
  <si>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</si>
  <si>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</si>
  <si>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</si>
  <si>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</si>
  <si>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</si>
  <si>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</si>
  <si>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</si>
  <si>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</si>
  <si>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</si>
  <si>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</si>
  <si>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</si>
  <si>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</si>
  <si>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</si>
  <si>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</si>
  <si>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</si>
  <si>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</si>
  <si>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</si>
  <si>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</si>
  <si>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</si>
  <si>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</si>
  <si>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</si>
  <si>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</si>
  <si>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</si>
  <si>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</si>
  <si>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</si>
  <si>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</si>
  <si>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</si>
  <si>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</si>
  <si>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</si>
  <si>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</si>
  <si>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</si>
  <si>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</si>
  <si>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</si>
  <si>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</si>
  <si>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</si>
  <si>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</si>
  <si>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</si>
  <si>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</si>
  <si>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</si>
  <si>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</si>
  <si>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</si>
  <si>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</si>
  <si>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</si>
  <si>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</si>
  <si>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</si>
  <si>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</si>
  <si>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</si>
  <si>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</si>
  <si>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</si>
  <si>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</si>
  <si>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</si>
  <si>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</si>
  <si>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</si>
  <si>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</si>
  <si>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</si>
  <si>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</si>
  <si>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</si>
  <si>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</si>
  <si>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</si>
  <si>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</si>
  <si>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</si>
  <si>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</si>
  <si>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</si>
  <si>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</si>
  <si>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</si>
  <si>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</si>
  <si>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</si>
  <si>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</si>
  <si>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</si>
  <si>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</si>
  <si>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</si>
  <si>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</si>
  <si>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</si>
  <si>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</si>
  <si>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</si>
  <si>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</si>
  <si>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</si>
  <si>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</si>
  <si>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</si>
  <si>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</si>
  <si>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</si>
  <si>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</si>
  <si>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</si>
  <si>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</si>
  <si>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</si>
  <si>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</si>
  <si>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</si>
  <si>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</si>
  <si>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</si>
  <si>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</si>
  <si>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</si>
  <si>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</si>
  <si>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</si>
  <si>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</si>
  <si>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</si>
  <si>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</si>
  <si>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</si>
  <si>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</si>
  <si>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</si>
  <si>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</si>
  <si>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</si>
  <si>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</si>
  <si>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</si>
  <si>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</si>
  <si>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</si>
  <si>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</si>
  <si>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</si>
  <si>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</si>
  <si>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</si>
  <si>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</si>
  <si>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</si>
  <si>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</si>
  <si>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</si>
  <si>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</si>
  <si>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</si>
  <si>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</si>
  <si>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</si>
  <si>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</si>
  <si>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</si>
  <si>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</si>
  <si>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</si>
  <si>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</si>
  <si>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</si>
  <si>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</si>
  <si>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</si>
  <si>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</si>
  <si>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</si>
  <si>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</si>
  <si>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</si>
  <si>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</si>
  <si>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</si>
  <si>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</si>
  <si>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</si>
  <si>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</si>
  <si>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</si>
  <si>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</si>
  <si>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</si>
  <si>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</si>
  <si>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</si>
  <si>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</si>
  <si>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</si>
  <si>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</si>
  <si>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</si>
  <si>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</si>
  <si>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</si>
  <si>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</si>
  <si>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</si>
  <si>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</si>
  <si>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</si>
  <si>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</si>
  <si>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</si>
  <si>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</si>
  <si>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</si>
  <si>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</si>
  <si>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</si>
  <si>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</si>
  <si>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</si>
  <si>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</si>
  <si>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</si>
  <si>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</si>
  <si>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</si>
  <si>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</si>
  <si>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</si>
  <si>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</si>
  <si>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</si>
  <si>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</si>
  <si>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</si>
  <si>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</si>
  <si>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</si>
  <si>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</si>
  <si>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</si>
  <si>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</si>
  <si>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</si>
  <si>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</si>
  <si>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</si>
  <si>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</si>
  <si>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</si>
  <si>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</si>
  <si>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</si>
  <si>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</si>
  <si>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</si>
  <si>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</si>
  <si>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</si>
  <si>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</si>
  <si>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</si>
  <si>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</si>
  <si>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</si>
  <si>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</si>
  <si>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</si>
  <si>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</si>
  <si>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</si>
  <si>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</si>
  <si>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</si>
  <si>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</si>
  <si>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</si>
  <si>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</si>
  <si>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</si>
  <si>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</si>
  <si>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</si>
  <si>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</si>
  <si>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</si>
  <si>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</si>
  <si>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</si>
  <si>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</si>
  <si>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</si>
  <si>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</si>
  <si>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</si>
  <si>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</si>
  <si>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</si>
  <si>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</si>
  <si>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</si>
  <si>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</si>
  <si>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</si>
  <si>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</si>
  <si>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</si>
  <si>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</si>
  <si>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</si>
  <si>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</si>
  <si>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</si>
  <si>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</si>
  <si>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</si>
  <si>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</si>
  <si>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</si>
  <si>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</si>
  <si>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</si>
  <si>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</si>
  <si>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</si>
  <si>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</si>
  <si>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</si>
  <si>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</si>
  <si>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</si>
  <si>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</si>
  <si>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</si>
  <si>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</si>
  <si>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</si>
  <si>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</si>
  <si>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</si>
  <si>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</si>
  <si>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</si>
  <si>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</si>
  <si>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</si>
  <si>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</si>
  <si>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</si>
  <si>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</si>
  <si>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</si>
  <si>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</si>
  <si>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</si>
  <si>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</si>
  <si>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</si>
  <si>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</si>
  <si>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</si>
  <si>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</si>
  <si>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</si>
  <si>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</si>
  <si>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</si>
  <si>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</si>
  <si>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</si>
  <si>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</si>
  <si>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</si>
  <si>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</si>
  <si>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</si>
  <si>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</si>
  <si>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</si>
  <si>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</si>
  <si>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</si>
  <si>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</si>
  <si>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</si>
  <si>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</si>
  <si>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</si>
  <si>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</si>
  <si>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</si>
  <si>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</si>
  <si>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</si>
  <si>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</si>
  <si>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</si>
  <si>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</si>
  <si>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</si>
  <si>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</si>
  <si>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</si>
  <si>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</si>
  <si>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</si>
  <si>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</si>
  <si>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</si>
  <si>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</si>
  <si>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</si>
  <si>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</si>
  <si>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</si>
  <si>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</si>
  <si>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</si>
  <si>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</si>
  <si>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</si>
  <si>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</si>
  <si>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</si>
  <si>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</si>
  <si>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</si>
  <si>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</si>
  <si>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</si>
  <si>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</si>
  <si>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</si>
  <si>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</si>
  <si>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</si>
  <si>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</si>
  <si>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</si>
  <si>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</si>
  <si>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</si>
  <si>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</si>
  <si>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</si>
  <si>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</si>
  <si>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</si>
  <si>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</si>
  <si>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</si>
  <si>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</si>
  <si>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</si>
  <si>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</si>
  <si>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</si>
  <si>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</si>
  <si>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</si>
  <si>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</si>
  <si>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</si>
  <si>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</si>
  <si>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</si>
  <si>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</si>
  <si>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</si>
  <si>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</si>
  <si>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</si>
  <si>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</si>
  <si>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</si>
  <si>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</si>
  <si>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</si>
  <si>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</si>
  <si>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</si>
  <si>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</si>
  <si>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</si>
  <si>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</si>
  <si>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</si>
  <si>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</si>
  <si>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</si>
  <si>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</si>
  <si>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</si>
  <si>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</si>
  <si>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</si>
  <si>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</si>
  <si>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</si>
  <si>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</si>
  <si>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</si>
  <si>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</si>
  <si>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</si>
  <si>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</si>
  <si>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</si>
  <si>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</si>
  <si>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</si>
  <si>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</si>
  <si>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</si>
  <si>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</si>
  <si>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</si>
  <si>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</si>
  <si>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</si>
  <si>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</si>
  <si>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</si>
  <si>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</si>
  <si>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</si>
  <si>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</si>
  <si>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</si>
  <si>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</si>
  <si>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</si>
  <si>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</si>
  <si>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</si>
  <si>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</si>
  <si>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</si>
  <si>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</si>
  <si>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</si>
  <si>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</si>
  <si>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</si>
  <si>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</si>
  <si>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</si>
  <si>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</si>
  <si>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</si>
  <si>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</si>
  <si>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</si>
  <si>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</si>
  <si>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</si>
  <si>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</si>
  <si>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</si>
  <si>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</si>
  <si>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</si>
  <si>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</si>
  <si>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</si>
  <si>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</si>
  <si>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</si>
  <si>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</si>
  <si>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</si>
  <si>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</si>
  <si>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</si>
  <si>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</si>
  <si>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</si>
  <si>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</si>
  <si>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</si>
  <si>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</si>
  <si>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</si>
  <si>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</si>
  <si>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</si>
  <si>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</si>
  <si>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</si>
  <si>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</si>
  <si>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</si>
  <si>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</si>
  <si>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</si>
  <si>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</si>
  <si>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</si>
  <si>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</si>
  <si>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</si>
  <si>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</si>
  <si>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</si>
  <si>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</si>
  <si>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</si>
  <si>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</si>
  <si>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</si>
  <si>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</si>
  <si>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</si>
  <si>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</si>
  <si>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</si>
  <si>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</si>
  <si>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</si>
  <si>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</si>
  <si>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</si>
  <si>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</si>
  <si>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</si>
  <si>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</si>
  <si>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</si>
  <si>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</si>
  <si>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</si>
  <si>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</si>
  <si>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</si>
  <si>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</si>
  <si>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</si>
  <si>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</si>
  <si>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</si>
  <si>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</si>
  <si>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</si>
  <si>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</si>
  <si>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</si>
  <si>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</si>
  <si>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</si>
  <si>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</si>
  <si>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</si>
  <si>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</si>
  <si>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</si>
  <si>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</si>
  <si>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</si>
  <si>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</si>
  <si>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</si>
  <si>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</si>
  <si>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</si>
  <si>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</si>
  <si>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</si>
  <si>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</si>
  <si>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</si>
  <si>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</si>
  <si>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</si>
  <si>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</si>
  <si>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</si>
  <si>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</si>
  <si>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</si>
  <si>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</si>
  <si>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</si>
  <si>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</si>
  <si>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</si>
  <si>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</si>
  <si>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</si>
  <si>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</si>
  <si>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</si>
  <si>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</si>
  <si>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</si>
  <si>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</si>
  <si>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</si>
  <si>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</si>
  <si>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</si>
  <si>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</si>
  <si>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</si>
  <si>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</si>
  <si>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</si>
  <si>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</si>
  <si>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</si>
  <si>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</si>
  <si>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</si>
  <si>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</si>
  <si>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</si>
  <si>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</si>
  <si>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</si>
  <si>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</si>
  <si>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</si>
  <si>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</si>
  <si>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</si>
  <si>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</si>
  <si>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</si>
  <si>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</si>
  <si>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</si>
  <si>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</si>
  <si>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</si>
  <si>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</si>
  <si>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</si>
  <si>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</si>
  <si>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</si>
  <si>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</si>
  <si>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</si>
  <si>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</si>
  <si>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</si>
  <si>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</si>
  <si>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</si>
  <si>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</si>
  <si>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</si>
  <si>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</si>
  <si>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</si>
  <si>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</si>
  <si>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</si>
  <si>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</si>
  <si>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</si>
  <si>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</si>
  <si>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</si>
  <si>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</si>
  <si>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</si>
  <si>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</si>
  <si>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</si>
  <si>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</si>
  <si>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</si>
  <si>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</si>
  <si>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</si>
  <si>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</si>
  <si>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</si>
  <si>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</si>
  <si>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</si>
  <si>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</si>
  <si>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</si>
  <si>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</si>
  <si>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</si>
  <si>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</si>
  <si>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</si>
  <si>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</si>
  <si>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</si>
  <si>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</si>
  <si>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</si>
  <si>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</si>
  <si>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</si>
  <si>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</si>
  <si>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</si>
  <si>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</si>
  <si>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</si>
  <si>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</si>
  <si>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</si>
  <si>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</si>
  <si>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</si>
  <si>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</si>
  <si>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</si>
  <si>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</si>
  <si>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</si>
  <si>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</si>
  <si>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</si>
  <si>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</si>
  <si>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</si>
  <si>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</si>
  <si>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</si>
  <si>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</si>
  <si>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</si>
  <si>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</si>
  <si>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</si>
  <si>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</si>
  <si>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</si>
  <si>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</si>
  <si>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</si>
  <si>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</si>
  <si>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</si>
  <si>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</si>
  <si>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</si>
  <si>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</si>
  <si>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</si>
  <si>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</si>
  <si>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</si>
  <si>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</si>
  <si>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</si>
  <si>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</si>
  <si>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</si>
  <si>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</si>
  <si>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</si>
  <si>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</si>
  <si>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</si>
  <si>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</si>
  <si>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</si>
  <si>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</si>
  <si>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</si>
  <si>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</si>
  <si>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</si>
  <si>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</si>
  <si>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</si>
  <si>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</si>
  <si>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</si>
  <si>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</si>
  <si>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</si>
  <si>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</si>
  <si>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</si>
  <si>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</si>
  <si>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</si>
  <si>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</si>
  <si>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</si>
  <si>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</si>
  <si>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</si>
  <si>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</si>
  <si>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</si>
  <si>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</si>
  <si>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</si>
  <si>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</si>
  <si>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</si>
  <si>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</si>
  <si>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</si>
  <si>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</si>
  <si>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</si>
  <si>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</si>
  <si>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</si>
  <si>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</si>
  <si>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</si>
  <si>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</si>
  <si>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</si>
  <si>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</si>
  <si>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</si>
  <si>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</si>
  <si>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</si>
  <si>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</si>
  <si>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</si>
  <si>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</si>
  <si>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</si>
  <si>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</si>
  <si>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</si>
  <si>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</si>
  <si>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</si>
  <si>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</si>
  <si>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</si>
  <si>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</si>
  <si>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</si>
  <si>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</si>
  <si>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</si>
  <si>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</si>
  <si>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</si>
  <si>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</si>
  <si>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</si>
  <si>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</si>
  <si>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</si>
  <si>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</si>
  <si>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</si>
  <si>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</si>
  <si>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</si>
  <si>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</si>
  <si>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</si>
  <si>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</si>
  <si>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</si>
  <si>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</si>
  <si>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</si>
  <si>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</si>
  <si>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</si>
  <si>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</si>
  <si>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</si>
  <si>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</si>
  <si>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</si>
  <si>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</si>
  <si>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</si>
  <si>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</si>
  <si>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</si>
  <si>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</si>
  <si>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</si>
  <si>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</si>
  <si>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</si>
  <si>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</si>
  <si>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</si>
  <si>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</si>
  <si>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</si>
  <si>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</si>
  <si>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</si>
  <si>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</si>
  <si>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</si>
  <si>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</si>
  <si>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</si>
  <si>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</si>
  <si>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</si>
  <si>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</si>
  <si>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</si>
  <si>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</si>
  <si>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</si>
  <si>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</si>
  <si>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</si>
  <si>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</si>
  <si>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</si>
  <si>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</si>
  <si>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</si>
  <si>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</si>
  <si>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</si>
  <si>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</si>
  <si>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</si>
  <si>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</si>
  <si>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</si>
  <si>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</si>
  <si>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</si>
  <si>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</si>
  <si>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</si>
  <si>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</si>
  <si>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</si>
  <si>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</si>
  <si>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</si>
  <si>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</si>
  <si>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</si>
  <si>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</si>
  <si>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</si>
  <si>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</si>
  <si>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</si>
  <si>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</si>
  <si>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</si>
  <si>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</si>
  <si>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</si>
  <si>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</si>
  <si>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</si>
  <si>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</si>
  <si>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</si>
  <si>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</si>
  <si>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</si>
  <si>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</si>
  <si>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</si>
  <si>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</si>
  <si>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</si>
  <si>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</si>
  <si>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</si>
  <si>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</si>
  <si>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</si>
  <si>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</si>
  <si>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</si>
  <si>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</si>
  <si>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</si>
  <si>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</si>
  <si>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</si>
  <si>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</si>
  <si>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</si>
  <si>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</si>
  <si>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</si>
  <si>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</si>
  <si>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</si>
  <si>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</si>
  <si>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</si>
  <si>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</si>
  <si>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</si>
  <si>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</si>
  <si>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</si>
  <si>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</si>
  <si>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</si>
  <si>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</si>
  <si>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</si>
  <si>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</si>
  <si>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</si>
  <si>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</si>
  <si>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</si>
  <si>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</si>
  <si>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</si>
  <si>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</si>
  <si>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</si>
  <si>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</si>
  <si>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</si>
  <si>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</si>
  <si>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</si>
  <si>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</si>
  <si>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</si>
  <si>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</si>
  <si>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</si>
  <si>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</si>
  <si>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</si>
  <si>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</si>
  <si>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</si>
  <si>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</si>
  <si>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</si>
  <si>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</si>
  <si>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</si>
  <si>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</si>
  <si>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</si>
  <si>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</si>
  <si>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</si>
  <si>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</si>
  <si>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</si>
  <si>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</si>
  <si>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</si>
  <si>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</si>
  <si>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</si>
  <si>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</si>
  <si>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</si>
  <si>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</si>
  <si>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</si>
  <si>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</si>
  <si>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</si>
  <si>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</si>
  <si>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</si>
  <si>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</si>
  <si>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</si>
  <si>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</si>
  <si>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</si>
  <si>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</si>
  <si>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</si>
  <si>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</si>
  <si>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</si>
  <si>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</si>
  <si>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</si>
  <si>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</si>
  <si>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</si>
  <si>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</si>
  <si>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</si>
  <si>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</si>
  <si>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</si>
  <si>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</si>
  <si>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</si>
  <si>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</si>
  <si>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</si>
  <si>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</si>
  <si>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</si>
  <si>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</si>
  <si>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</si>
  <si>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</si>
  <si>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</si>
  <si>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</si>
  <si>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</si>
  <si>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</si>
  <si>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</si>
  <si>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</si>
  <si>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</si>
  <si>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</si>
  <si>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</si>
  <si>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</si>
  <si>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</si>
  <si>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</si>
  <si>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</si>
  <si>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</si>
  <si>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</si>
  <si>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</si>
  <si>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</si>
  <si>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</si>
  <si>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</si>
  <si>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</si>
  <si>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</si>
  <si>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</si>
  <si>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</si>
  <si>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</si>
  <si>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</si>
  <si>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</si>
  <si>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</si>
  <si>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</si>
  <si>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</si>
  <si>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</si>
  <si>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</si>
  <si>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</si>
  <si>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</si>
  <si>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</si>
  <si>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</si>
  <si>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</si>
  <si>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</si>
  <si>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</si>
  <si>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</si>
  <si>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</si>
  <si>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</si>
  <si>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</si>
  <si>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</si>
  <si>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</si>
  <si>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</si>
  <si>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</si>
  <si>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</si>
  <si>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</si>
  <si>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</si>
  <si>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</si>
  <si>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</si>
  <si>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</si>
  <si>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</si>
  <si>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</si>
  <si>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</si>
  <si>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</si>
  <si>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</si>
  <si>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</si>
  <si>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</si>
  <si>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</si>
  <si>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</si>
  <si>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</si>
  <si>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</si>
  <si>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</si>
  <si>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</si>
  <si>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</si>
  <si>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</si>
  <si>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</si>
  <si>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</si>
  <si>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</si>
  <si>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</si>
  <si>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</si>
  <si>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</si>
  <si>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</si>
  <si>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</si>
  <si>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</si>
  <si>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</si>
  <si>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</si>
  <si>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</si>
  <si>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</si>
  <si>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</si>
  <si>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</si>
  <si>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</si>
  <si>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</si>
  <si>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</si>
  <si>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</si>
  <si>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</si>
  <si>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</si>
  <si>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</si>
  <si>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</si>
  <si>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</si>
  <si>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</si>
  <si>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</si>
  <si>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</si>
  <si>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</si>
  <si>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</si>
  <si>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</si>
  <si>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</si>
  <si>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</si>
  <si>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</si>
  <si>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</si>
  <si>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</si>
  <si>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</si>
  <si>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</si>
  <si>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</si>
  <si>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</si>
  <si>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</si>
  <si>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</si>
  <si>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</si>
  <si>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</si>
  <si>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</si>
  <si>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</si>
  <si>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</si>
  <si>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</si>
  <si>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</si>
  <si>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</si>
  <si>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</si>
  <si>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</si>
  <si>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</si>
  <si>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</si>
  <si>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</si>
  <si>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</si>
  <si>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</si>
  <si>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</si>
  <si>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</si>
  <si>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</si>
  <si>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</si>
  <si>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</si>
  <si>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</si>
  <si>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</si>
  <si>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</si>
  <si>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</si>
  <si>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</si>
  <si>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</si>
  <si>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</si>
  <si>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</si>
  <si>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</si>
  <si>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</si>
  <si>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</si>
  <si>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</si>
  <si>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</si>
  <si>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</si>
  <si>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</si>
  <si>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</si>
  <si>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</si>
  <si>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</si>
  <si>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</si>
  <si>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</si>
  <si>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</si>
  <si>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</si>
  <si>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</si>
  <si>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</si>
  <si>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</si>
  <si>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</si>
  <si>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</si>
  <si>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</si>
  <si>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</si>
  <si>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</si>
  <si>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</si>
  <si>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</si>
  <si>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</si>
  <si>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</si>
  <si>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</si>
  <si>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</si>
  <si>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</si>
  <si>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</si>
  <si>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</si>
  <si>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</si>
  <si>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</si>
  <si>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</si>
  <si>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</si>
  <si>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</si>
  <si>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</si>
  <si>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</si>
  <si>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</si>
  <si>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</si>
  <si>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</si>
  <si>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</si>
  <si>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</si>
  <si>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</si>
  <si>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</si>
  <si>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</si>
  <si>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</si>
  <si>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</si>
  <si>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</si>
  <si>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</si>
  <si>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</si>
  <si>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</si>
  <si>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</si>
  <si>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</si>
  <si>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</si>
  <si>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</si>
  <si>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</si>
  <si>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</si>
  <si>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</si>
  <si>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</si>
  <si>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</si>
  <si>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</si>
  <si>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</si>
  <si>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</si>
  <si>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</si>
  <si>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</si>
  <si>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</si>
  <si>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</si>
  <si>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</si>
  <si>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</si>
  <si>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</si>
  <si>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</si>
  <si>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</si>
  <si>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</si>
  <si>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</si>
  <si>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</si>
  <si>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</si>
  <si>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</si>
  <si>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</si>
  <si>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</si>
  <si>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</si>
  <si>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</si>
  <si>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</si>
  <si>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</si>
  <si>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</si>
  <si>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</si>
  <si>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</si>
  <si>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</si>
  <si>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</si>
  <si>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</si>
  <si>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</si>
  <si>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</si>
  <si>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</si>
  <si>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</si>
  <si>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</si>
  <si>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</si>
  <si>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</si>
  <si>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</si>
  <si>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</si>
  <si>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</si>
  <si>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</si>
  <si>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</si>
  <si>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</si>
  <si>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</si>
  <si>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</si>
  <si>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</si>
  <si>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</si>
  <si>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</si>
  <si>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</si>
  <si>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</si>
  <si>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</si>
  <si>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</si>
  <si>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</si>
  <si>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</si>
  <si>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</si>
  <si>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</si>
  <si>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</si>
  <si>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</si>
  <si>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</si>
  <si>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</si>
  <si>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</si>
  <si>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</si>
  <si>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</si>
  <si>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</si>
  <si>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</si>
  <si>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</si>
  <si>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</si>
  <si>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</si>
  <si>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</si>
  <si>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</si>
  <si>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</si>
  <si>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</si>
  <si>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</si>
  <si>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</si>
  <si>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</si>
  <si>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</si>
  <si>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</si>
  <si>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</si>
  <si>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</si>
  <si>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</si>
  <si>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</si>
  <si>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</si>
  <si>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</si>
  <si>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</si>
  <si>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</si>
  <si>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</si>
  <si>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</si>
  <si>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</si>
  <si>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</si>
  <si>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</si>
  <si>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</si>
  <si>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</si>
  <si>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</si>
  <si>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</si>
  <si>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</si>
  <si>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</si>
  <si>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</si>
  <si>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</si>
  <si>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</si>
  <si>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</si>
  <si>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</si>
  <si>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</si>
  <si>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</si>
  <si>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</si>
  <si>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</si>
  <si>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</si>
  <si>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</si>
  <si>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</si>
  <si>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</si>
  <si>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</si>
  <si>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</si>
  <si>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</si>
  <si>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</si>
  <si>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</si>
  <si>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</si>
  <si>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</si>
  <si>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</si>
  <si>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</si>
  <si>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</si>
  <si>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</si>
  <si>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</si>
  <si>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</si>
  <si>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</si>
  <si>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</si>
  <si>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</si>
  <si>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</si>
  <si>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</si>
  <si>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</si>
  <si>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</si>
  <si>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</si>
  <si>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</si>
  <si>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</si>
  <si>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</si>
  <si>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</si>
  <si>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</si>
  <si>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</si>
  <si>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</si>
  <si>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</si>
  <si>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</si>
  <si>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</si>
  <si>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</si>
  <si>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</si>
  <si>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</si>
  <si>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</si>
  <si>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</si>
  <si>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</si>
  <si>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</si>
  <si>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</si>
  <si>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</si>
  <si>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</si>
  <si>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</si>
  <si>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</si>
  <si>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</si>
  <si>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</si>
  <si>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</si>
  <si>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</si>
  <si>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</si>
  <si>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</si>
  <si>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</si>
  <si>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</si>
  <si>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</si>
  <si>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</si>
  <si>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</si>
  <si>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</si>
  <si>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</si>
  <si>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</si>
  <si>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</si>
  <si>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</si>
  <si>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</si>
  <si>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</si>
  <si>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</si>
  <si>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</si>
  <si>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</si>
  <si>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</si>
  <si>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</si>
  <si>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</si>
  <si>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</si>
  <si>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</si>
  <si>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</si>
  <si>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</si>
  <si>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</si>
  <si>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</si>
  <si>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</si>
  <si>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</si>
  <si>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</si>
  <si>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</si>
  <si>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</si>
  <si>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</si>
  <si>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</si>
  <si>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</si>
  <si>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</si>
  <si>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</si>
  <si>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</si>
  <si>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</si>
  <si>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</si>
  <si>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</si>
  <si>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</si>
  <si>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</si>
  <si>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</si>
  <si>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</si>
  <si>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</si>
  <si>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</si>
  <si>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</si>
  <si>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</si>
  <si>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</si>
  <si>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</si>
  <si>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</si>
  <si>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</si>
  <si>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</si>
  <si>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</si>
  <si>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</si>
  <si>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</si>
  <si>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</si>
  <si>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</si>
  <si>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</si>
  <si>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</si>
  <si>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</si>
  <si>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</si>
  <si>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</si>
  <si>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</si>
  <si>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</si>
  <si>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</si>
  <si>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</si>
  <si>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</si>
  <si>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</si>
  <si>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</si>
  <si>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</si>
  <si>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</si>
  <si>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</si>
  <si>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</si>
  <si>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</si>
  <si>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</si>
  <si>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</si>
  <si>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</si>
  <si>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</si>
  <si>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</si>
  <si>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</si>
  <si>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</si>
  <si>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</si>
  <si>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</si>
  <si>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</si>
  <si>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</si>
  <si>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</si>
  <si>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</si>
  <si>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</si>
  <si>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</si>
  <si>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</si>
  <si>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</si>
  <si>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</si>
  <si>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</si>
  <si>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</si>
  <si>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</si>
  <si>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</si>
  <si>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</si>
  <si>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</si>
  <si>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</si>
  <si>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</si>
  <si>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</si>
  <si>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</si>
  <si>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</si>
  <si>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</si>
  <si>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</si>
  <si>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</si>
  <si>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</si>
  <si>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</si>
  <si>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</si>
  <si>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</si>
  <si>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</si>
  <si>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</si>
  <si>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</si>
  <si>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</si>
  <si>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</si>
  <si>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</si>
  <si>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</si>
  <si>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</si>
  <si>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</si>
  <si>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</si>
  <si>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</si>
  <si>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</si>
  <si>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</si>
  <si>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</si>
  <si>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</si>
  <si>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</si>
  <si>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</si>
  <si>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</si>
  <si>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</si>
  <si>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</si>
  <si>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</si>
  <si>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</si>
  <si>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</si>
  <si>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</si>
  <si>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</si>
  <si>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</si>
  <si>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</si>
  <si>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</si>
  <si>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</si>
  <si>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</si>
  <si>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</si>
  <si>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</si>
  <si>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</si>
  <si>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</si>
  <si>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</si>
  <si>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</si>
  <si>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</si>
  <si>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</si>
  <si>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</si>
  <si>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</si>
  <si>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</si>
  <si>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</si>
  <si>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</si>
  <si>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</si>
  <si>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</si>
  <si>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</si>
  <si>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</si>
  <si>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</si>
  <si>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</si>
  <si>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</si>
  <si>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</si>
  <si>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</si>
  <si>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</si>
  <si>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</si>
  <si>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</si>
  <si>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</si>
  <si>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</si>
  <si>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</si>
  <si>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</si>
  <si>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</si>
  <si>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</si>
  <si>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</si>
  <si>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</si>
  <si>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</si>
  <si>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</si>
  <si>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</si>
  <si>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</si>
  <si>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</si>
  <si>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</si>
  <si>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</si>
  <si>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</si>
  <si>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</si>
  <si>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</si>
  <si>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</si>
  <si>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</si>
  <si>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</si>
  <si>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</si>
  <si>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</si>
  <si>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</si>
  <si>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</si>
  <si>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</si>
  <si>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</si>
  <si>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</si>
  <si>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</si>
  <si>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</si>
  <si>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</si>
  <si>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</si>
  <si>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</si>
  <si>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</si>
  <si>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</si>
  <si>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</si>
  <si>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</si>
  <si>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</si>
  <si>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</si>
  <si>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</si>
  <si>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</si>
  <si>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</si>
  <si>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</si>
  <si>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</si>
  <si>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</si>
  <si>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</si>
  <si>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</si>
  <si>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</si>
  <si>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</si>
  <si>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</si>
  <si>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</si>
  <si>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</si>
  <si>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</si>
  <si>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</si>
  <si>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</si>
  <si>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</si>
  <si>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</si>
  <si>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</si>
  <si>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</si>
  <si>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</si>
  <si>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</si>
  <si>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</si>
  <si>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</si>
  <si>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</si>
  <si>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</si>
  <si>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</si>
  <si>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</si>
  <si>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</si>
  <si>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</si>
  <si>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</si>
  <si>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</si>
  <si>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</si>
  <si>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</si>
  <si>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</si>
  <si>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</si>
  <si>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</si>
  <si>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</si>
  <si>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</si>
  <si>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</si>
  <si>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</si>
  <si>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</si>
  <si>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</si>
  <si>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</si>
  <si>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</si>
  <si>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</si>
  <si>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</si>
  <si>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</si>
  <si>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</si>
  <si>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</si>
  <si>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</si>
  <si>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</si>
  <si>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</si>
  <si>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</si>
  <si>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</si>
  <si>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</si>
  <si>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</si>
  <si>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</si>
  <si>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</si>
  <si>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</si>
  <si>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</si>
  <si>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</si>
  <si>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</si>
  <si>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</si>
  <si>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</si>
  <si>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</si>
  <si>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</si>
  <si>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</si>
  <si>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</si>
  <si>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</si>
  <si>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</si>
  <si>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</si>
  <si>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</si>
  <si>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</si>
  <si>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</si>
  <si>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</si>
  <si>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</si>
  <si>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</si>
  <si>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</si>
  <si>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</si>
  <si>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</si>
  <si>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</si>
  <si>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</si>
  <si>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</si>
  <si>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</si>
  <si>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</si>
  <si>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</si>
  <si>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</si>
  <si>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</si>
  <si>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</si>
  <si>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</si>
  <si>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</si>
  <si>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</si>
  <si>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</si>
  <si>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</si>
  <si>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</si>
  <si>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</si>
  <si>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</si>
  <si>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</si>
  <si>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</si>
  <si>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</si>
  <si>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</si>
  <si>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</si>
  <si>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</si>
  <si>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</si>
  <si>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</si>
  <si>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</si>
  <si>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</si>
  <si>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</si>
  <si>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</si>
  <si>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</si>
  <si>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</si>
  <si>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</si>
  <si>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</si>
  <si>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</si>
  <si>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</si>
  <si>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</si>
  <si>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</si>
  <si>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</si>
  <si>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</si>
  <si>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</si>
  <si>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</si>
  <si>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</si>
  <si>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</si>
  <si>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</si>
  <si>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</si>
  <si>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</si>
  <si>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</si>
  <si>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</si>
  <si>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</si>
  <si>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</si>
  <si>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</si>
  <si>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</si>
  <si>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</si>
  <si>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</si>
  <si>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</si>
  <si>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</si>
  <si>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</si>
  <si>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</si>
  <si>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</si>
  <si>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</si>
  <si>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</si>
  <si>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</si>
  <si>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</si>
  <si>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</si>
  <si>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</si>
  <si>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</si>
  <si>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</si>
  <si>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</si>
  <si>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</si>
  <si>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</si>
  <si>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</si>
  <si>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</si>
  <si>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</si>
  <si>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</si>
  <si>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</si>
  <si>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</si>
  <si>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</si>
  <si>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</si>
  <si>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</si>
  <si>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</si>
  <si>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</si>
  <si>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</si>
  <si>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</si>
  <si>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</si>
  <si>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</si>
  <si>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</si>
  <si>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</si>
  <si>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</si>
  <si>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</si>
  <si>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</si>
  <si>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</si>
  <si>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</si>
  <si>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</si>
  <si>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</si>
  <si>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</si>
  <si>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</si>
  <si>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</si>
  <si>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</si>
  <si>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</si>
  <si>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</si>
  <si>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</si>
  <si>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</si>
  <si>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</si>
  <si>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</si>
  <si>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</si>
  <si>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</si>
  <si>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</si>
  <si>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</si>
  <si>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</si>
  <si>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</si>
  <si>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</si>
  <si>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</si>
  <si>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</si>
  <si>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</si>
  <si>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</si>
  <si>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</si>
  <si>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</si>
  <si>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</si>
  <si>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</si>
  <si>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</si>
  <si>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</si>
  <si>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</si>
  <si>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</si>
  <si>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</si>
  <si>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</si>
  <si>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</si>
  <si>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</si>
  <si>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</si>
  <si>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</si>
  <si>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</si>
  <si>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</si>
  <si>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</si>
  <si>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</si>
  <si>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</si>
  <si>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</si>
  <si>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</si>
  <si>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</si>
  <si>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</si>
  <si>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</si>
  <si>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</si>
  <si>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</si>
  <si>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</si>
  <si>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</si>
  <si>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</si>
  <si>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</si>
  <si>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</si>
  <si>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</si>
  <si>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</si>
  <si>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</si>
  <si>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</si>
  <si>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</si>
  <si>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</si>
  <si>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</si>
  <si>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</si>
  <si>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</si>
  <si>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</si>
  <si>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</si>
  <si>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</si>
  <si>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</si>
  <si>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</si>
  <si>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</si>
  <si>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</si>
  <si>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</si>
  <si>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</si>
  <si>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</si>
  <si>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</si>
  <si>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</si>
  <si>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</si>
  <si>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</si>
  <si>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</si>
  <si>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</si>
  <si>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</si>
  <si>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</si>
  <si>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</si>
  <si>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</si>
  <si>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</si>
  <si>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</si>
  <si>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</si>
  <si>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</si>
  <si>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</si>
  <si>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</si>
  <si>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</si>
  <si>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</si>
  <si>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</si>
  <si>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</si>
  <si>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</si>
  <si>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</si>
  <si>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</si>
  <si>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</si>
  <si>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</si>
  <si>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</si>
  <si>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</si>
  <si>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</si>
  <si>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</si>
  <si>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</si>
  <si>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</si>
  <si>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</si>
  <si>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</si>
  <si>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</si>
  <si>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</si>
  <si>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</si>
  <si>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</si>
  <si>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</si>
  <si>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</si>
  <si>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</si>
  <si>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</si>
  <si>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</si>
  <si>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</si>
  <si>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</si>
  <si>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</si>
  <si>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</si>
  <si>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</si>
  <si>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</si>
  <si>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</si>
  <si>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</si>
  <si>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</si>
  <si>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</si>
  <si>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</si>
  <si>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</si>
  <si>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</si>
  <si>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</si>
  <si>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</si>
  <si>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</si>
  <si>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</si>
  <si>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</si>
  <si>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</si>
  <si>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</si>
  <si>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</si>
  <si>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</si>
  <si>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</si>
  <si>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</si>
  <si>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</si>
  <si>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</si>
  <si>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</si>
  <si>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</si>
  <si>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</si>
  <si>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</si>
  <si>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</si>
  <si>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</si>
  <si>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</si>
  <si>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</si>
  <si>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</si>
  <si>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</si>
  <si>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</si>
  <si>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</si>
  <si>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</si>
  <si>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</si>
  <si>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</si>
  <si>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</si>
  <si>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</si>
  <si>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</si>
  <si>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</si>
  <si>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</si>
  <si>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</si>
  <si>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</si>
  <si>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</si>
  <si>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</si>
  <si>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</si>
  <si>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</si>
  <si>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</si>
  <si>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</si>
  <si>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</si>
  <si>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</si>
  <si>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</si>
  <si>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</si>
  <si>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</si>
  <si>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</si>
  <si>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</si>
  <si>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</si>
  <si>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</si>
  <si>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</si>
  <si>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</si>
  <si>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</si>
  <si>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</si>
  <si>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</si>
  <si>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</si>
  <si>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</si>
  <si>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</si>
  <si>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</si>
  <si>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</si>
  <si>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</si>
  <si>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</si>
  <si>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</si>
  <si>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</si>
  <si>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</si>
  <si>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</si>
  <si>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</si>
  <si>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</si>
  <si>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</si>
  <si>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</si>
  <si>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</si>
  <si>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</si>
  <si>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</si>
  <si>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</si>
  <si>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</si>
  <si>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</si>
  <si>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</si>
  <si>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</si>
  <si>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</si>
  <si>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</si>
  <si>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</si>
  <si>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</si>
  <si>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</si>
  <si>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</si>
  <si>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</si>
  <si>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</si>
  <si>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</si>
  <si>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</si>
  <si>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</si>
  <si>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</si>
  <si>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</si>
  <si>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</si>
  <si>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</si>
  <si>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</si>
  <si>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</si>
  <si>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</si>
  <si>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</si>
  <si>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</si>
  <si>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</si>
  <si>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</si>
  <si>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</si>
  <si>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</si>
  <si>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</si>
  <si>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</si>
  <si>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</si>
  <si>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</si>
  <si>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</si>
  <si>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</si>
  <si>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</si>
  <si>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</si>
  <si>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</si>
  <si>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</si>
  <si>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</si>
  <si>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</si>
  <si>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</si>
  <si>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</si>
  <si>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</si>
  <si>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</si>
  <si>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</si>
  <si>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</si>
  <si>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</si>
  <si>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</si>
  <si>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</si>
  <si>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</si>
  <si>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</si>
  <si>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</si>
  <si>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</si>
  <si>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</si>
  <si>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</si>
  <si>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</si>
  <si>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</si>
  <si>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</si>
  <si>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</si>
  <si>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</si>
  <si>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</si>
  <si>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</si>
  <si>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</si>
  <si>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</si>
  <si>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</si>
  <si>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</si>
  <si>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</si>
  <si>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</si>
  <si>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</si>
  <si>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</si>
  <si>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</si>
  <si>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</si>
  <si>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</si>
  <si>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</si>
  <si>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</si>
  <si>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</si>
  <si>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</si>
  <si>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</si>
  <si>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</si>
  <si>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</si>
  <si>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</si>
  <si>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</si>
  <si>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</si>
  <si>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</si>
  <si>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</si>
  <si>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</si>
  <si>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</si>
  <si>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</si>
  <si>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</si>
  <si>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</si>
  <si>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</si>
  <si>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</si>
  <si>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</si>
  <si>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</si>
  <si>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</si>
  <si>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</si>
  <si>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</si>
  <si>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</si>
  <si>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</si>
  <si>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</si>
  <si>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</si>
  <si>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</si>
  <si>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</si>
  <si>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</si>
  <si>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</si>
  <si>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</si>
  <si>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</si>
  <si>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</si>
  <si>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</si>
  <si>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</si>
  <si>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</si>
  <si>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</si>
  <si>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</si>
  <si>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</si>
  <si>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</si>
  <si>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</si>
  <si>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</si>
  <si>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</si>
  <si>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</si>
  <si>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</si>
  <si>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</si>
  <si>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</si>
  <si>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</si>
  <si>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</si>
  <si>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</si>
  <si>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</si>
  <si>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</si>
  <si>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</si>
  <si>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</si>
  <si>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</si>
  <si>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</si>
  <si>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</si>
  <si>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</si>
  <si>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</si>
  <si>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</si>
  <si>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</si>
  <si>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</si>
  <si>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</si>
  <si>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</si>
  <si>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</si>
  <si>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</si>
  <si>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</si>
  <si>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</si>
  <si>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</si>
  <si>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</si>
  <si>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</si>
  <si>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</si>
  <si>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</si>
  <si>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</si>
  <si>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</si>
  <si>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</si>
  <si>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</si>
  <si>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</si>
  <si>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</si>
  <si>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</si>
  <si>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</si>
  <si>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</si>
  <si>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</si>
  <si>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</si>
  <si>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</si>
  <si>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</si>
  <si>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</si>
  <si>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</si>
  <si>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</si>
  <si>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</si>
  <si>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</si>
  <si>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</si>
  <si>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</si>
  <si>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</si>
  <si>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</si>
  <si>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</si>
  <si>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</si>
  <si>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</si>
  <si>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</si>
  <si>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</si>
  <si>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</si>
  <si>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</si>
  <si>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</si>
  <si>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</si>
  <si>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</si>
  <si>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</si>
  <si>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</si>
  <si>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</si>
  <si>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</si>
  <si>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</si>
  <si>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</si>
  <si>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</si>
  <si>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</si>
  <si>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</si>
  <si>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</si>
  <si>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</si>
  <si>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</si>
  <si>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</si>
  <si>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</si>
  <si>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</si>
  <si>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</si>
  <si>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</si>
  <si>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</si>
  <si>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</si>
  <si>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</si>
  <si>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</si>
  <si>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</si>
  <si>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</si>
  <si>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</si>
  <si>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</si>
  <si>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</si>
  <si>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</si>
  <si>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</si>
  <si>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</si>
  <si>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</si>
  <si>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</si>
  <si>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</si>
  <si>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</si>
  <si>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</si>
  <si>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</si>
  <si>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</si>
  <si>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</si>
  <si>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</si>
  <si>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</si>
  <si>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</si>
  <si>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</si>
  <si>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</si>
  <si>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</si>
  <si>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</si>
  <si>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</si>
  <si>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</si>
  <si>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</si>
  <si>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</si>
  <si>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</si>
  <si>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</si>
  <si>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</si>
  <si>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</si>
  <si>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</si>
  <si>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</si>
  <si>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</si>
  <si>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</si>
  <si>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</si>
  <si>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</si>
  <si>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</si>
  <si>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</si>
  <si>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</si>
  <si>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</si>
  <si>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</si>
  <si>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</si>
  <si>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</si>
  <si>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</si>
  <si>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</si>
  <si>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</si>
  <si>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</si>
  <si>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</si>
  <si>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</si>
  <si>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</si>
  <si>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</si>
  <si>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</si>
  <si>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</si>
  <si>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</si>
  <si>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</si>
  <si>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</si>
  <si>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</si>
  <si>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</si>
  <si>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</si>
  <si>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</si>
  <si>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</si>
  <si>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</si>
  <si>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</si>
  <si>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</si>
  <si>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</si>
  <si>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</si>
  <si>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</si>
  <si>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</si>
  <si>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</si>
  <si>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</si>
  <si>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</si>
  <si>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</si>
  <si>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</si>
  <si>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</si>
  <si>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</si>
  <si>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</si>
  <si>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</si>
  <si>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</si>
  <si>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</si>
  <si>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</si>
  <si>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</si>
  <si>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</si>
  <si>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</si>
  <si>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</si>
  <si>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</si>
  <si>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</si>
  <si>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</si>
  <si>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</si>
  <si>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</si>
  <si>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</si>
  <si>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</si>
  <si>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</si>
  <si>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</si>
  <si>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</si>
  <si>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</si>
  <si>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</si>
  <si>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</si>
  <si>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</si>
  <si>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</si>
  <si>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</si>
  <si>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</si>
  <si>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</si>
  <si>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</si>
  <si>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</si>
  <si>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</si>
  <si>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</si>
  <si>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</si>
  <si>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</si>
  <si>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</si>
  <si>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</si>
  <si>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</si>
  <si>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</si>
  <si>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</si>
  <si>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</si>
  <si>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</si>
  <si>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</si>
  <si>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</si>
  <si>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</si>
  <si>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</si>
  <si>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</si>
  <si>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</si>
  <si>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</si>
  <si>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</si>
  <si>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</si>
  <si>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</si>
  <si>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</si>
  <si>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</si>
  <si>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</si>
  <si>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</si>
  <si>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</si>
  <si>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</si>
  <si>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</si>
  <si>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</si>
  <si>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</si>
  <si>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</si>
  <si>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</si>
  <si>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</si>
  <si>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</si>
  <si>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</si>
  <si>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</si>
  <si>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</si>
  <si>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</si>
  <si>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</si>
  <si>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</si>
  <si>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</si>
  <si>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</si>
  <si>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</si>
  <si>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</si>
  <si>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</si>
  <si>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</si>
  <si>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</si>
  <si>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</si>
  <si>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</si>
  <si>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</si>
  <si>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</si>
  <si>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</si>
  <si>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</si>
  <si>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</si>
  <si>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</si>
  <si>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</si>
  <si>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</si>
  <si>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</si>
  <si>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</si>
  <si>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</si>
  <si>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</si>
  <si>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</si>
  <si>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</si>
  <si>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</si>
  <si>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</si>
  <si>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</si>
  <si>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</si>
  <si>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</si>
  <si>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</si>
  <si>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</si>
  <si>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</si>
  <si>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</si>
  <si>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</si>
  <si>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</si>
  <si>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</si>
  <si>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</si>
  <si>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</si>
  <si>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</si>
  <si>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</si>
  <si>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</si>
  <si>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</si>
  <si>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</si>
  <si>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</si>
  <si>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</si>
  <si>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</si>
  <si>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</si>
  <si>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</si>
  <si>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</si>
  <si>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</si>
  <si>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</si>
  <si>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</si>
  <si>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</si>
  <si>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</si>
  <si>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</si>
  <si>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</si>
  <si>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</si>
  <si>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</si>
  <si>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</si>
  <si>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</si>
  <si>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</si>
  <si>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</si>
  <si>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</si>
  <si>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</si>
  <si>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</si>
  <si>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</si>
  <si>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</si>
  <si>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</si>
  <si>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</si>
  <si>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</si>
  <si>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</si>
  <si>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</si>
  <si>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</si>
  <si>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</si>
  <si>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</si>
  <si>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</si>
  <si>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</si>
  <si>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</si>
  <si>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</si>
  <si>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</si>
  <si>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</si>
  <si>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</si>
  <si>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</si>
  <si>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</si>
  <si>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</si>
  <si>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</si>
  <si>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</si>
  <si>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</si>
  <si>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</si>
  <si>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</si>
  <si>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</si>
  <si>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</si>
  <si>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</si>
  <si>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</si>
  <si>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</si>
  <si>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</si>
  <si>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</si>
  <si>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</si>
  <si>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</si>
  <si>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</si>
  <si>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</si>
  <si>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</si>
  <si>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</si>
  <si>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</si>
  <si>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</si>
  <si>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</si>
  <si>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</si>
  <si>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</si>
  <si>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</si>
  <si>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</si>
  <si>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</si>
  <si>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</si>
  <si>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</si>
  <si>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</si>
  <si>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</si>
  <si>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</si>
  <si>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</si>
  <si>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</si>
  <si>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</si>
  <si>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</si>
  <si>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</si>
  <si>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</si>
  <si>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</si>
  <si>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</si>
  <si>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</si>
  <si>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</si>
  <si>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</si>
  <si>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</si>
  <si>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</si>
  <si>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</si>
  <si>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</si>
  <si>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</si>
  <si>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</si>
  <si>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</si>
  <si>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</si>
  <si>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</si>
  <si>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</si>
  <si>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</si>
  <si>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</si>
  <si>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</si>
  <si>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</si>
  <si>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</si>
  <si>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</si>
  <si>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</si>
  <si>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</si>
  <si>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</si>
  <si>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</si>
  <si>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</si>
  <si>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</si>
  <si>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</si>
  <si>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</si>
  <si>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</si>
  <si>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</si>
  <si>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</si>
  <si>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</si>
  <si>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</si>
  <si>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</si>
  <si>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</si>
  <si>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</si>
  <si>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</si>
  <si>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</si>
  <si>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</si>
  <si>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</si>
  <si>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</si>
  <si>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</si>
  <si>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</si>
  <si>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</si>
  <si>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</si>
  <si>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</si>
  <si>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</si>
  <si>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</si>
  <si>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</si>
  <si>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</si>
  <si>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</si>
  <si>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</si>
  <si>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</si>
  <si>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</si>
  <si>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</si>
  <si>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</si>
  <si>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</si>
  <si>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</si>
  <si>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</si>
  <si>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</si>
  <si>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</si>
  <si>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</si>
  <si>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</si>
  <si>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</si>
  <si>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</si>
  <si>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</si>
  <si>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</si>
  <si>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</si>
  <si>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</si>
  <si>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</si>
  <si>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</si>
  <si>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</si>
  <si>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</si>
  <si>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</si>
  <si>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</si>
  <si>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</si>
  <si>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</si>
  <si>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</si>
  <si>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</si>
  <si>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</si>
  <si>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</si>
  <si>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</si>
  <si>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</si>
  <si>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</si>
  <si>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</si>
  <si>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</si>
  <si>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</si>
  <si>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</si>
  <si>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</si>
  <si>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</si>
  <si>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</si>
  <si>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</si>
  <si>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</si>
  <si>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</si>
  <si>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</si>
  <si>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</si>
  <si>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</si>
  <si>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</si>
  <si>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</si>
  <si>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</si>
  <si>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</si>
  <si>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</si>
  <si>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</si>
  <si>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</si>
  <si>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</si>
  <si>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</si>
  <si>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</si>
  <si>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</si>
  <si>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</si>
  <si>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</si>
  <si>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</si>
  <si>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</si>
  <si>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</si>
  <si>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</si>
  <si>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</si>
  <si>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</si>
  <si>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</si>
  <si>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</si>
  <si>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</si>
  <si>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</si>
  <si>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</si>
  <si>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</si>
  <si>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</si>
  <si>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</si>
  <si>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</si>
  <si>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</si>
  <si>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</si>
  <si>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</si>
  <si>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</si>
  <si>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</si>
  <si>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</si>
  <si>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</si>
  <si>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</si>
  <si>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</si>
  <si>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</si>
  <si>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</si>
  <si>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</si>
  <si>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</si>
  <si>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</si>
  <si>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</si>
  <si>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</si>
  <si>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</si>
  <si>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</si>
  <si>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</si>
  <si>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</si>
  <si>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</si>
  <si>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</si>
  <si>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</si>
  <si>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</si>
  <si>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</si>
  <si>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</si>
  <si>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</si>
  <si>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</si>
  <si>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</si>
  <si>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</si>
  <si>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</si>
  <si>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</si>
  <si>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</si>
  <si>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</si>
  <si>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</si>
  <si>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</si>
  <si>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</si>
  <si>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</si>
  <si>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</si>
  <si>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</si>
  <si>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</si>
  <si>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</si>
  <si>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</si>
  <si>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</si>
  <si>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</si>
  <si>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</si>
  <si>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</si>
  <si>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</si>
  <si>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</si>
  <si>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</si>
  <si>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</si>
  <si>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</si>
  <si>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</si>
  <si>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</si>
  <si>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</si>
  <si>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</si>
  <si>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</si>
  <si>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</si>
  <si>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</si>
  <si>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</si>
  <si>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</si>
  <si>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</si>
  <si>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</si>
  <si>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</si>
  <si>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</si>
  <si>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</si>
  <si>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</si>
  <si>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</si>
  <si>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</si>
  <si>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</si>
  <si>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</si>
  <si>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</si>
  <si>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</si>
  <si>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</si>
  <si>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</si>
  <si>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</si>
  <si>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</si>
  <si>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</si>
  <si>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</si>
  <si>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</si>
  <si>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</si>
  <si>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</si>
  <si>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</si>
  <si>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</si>
  <si>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</si>
  <si>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</si>
  <si>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</si>
  <si>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</si>
  <si>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</si>
  <si>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</si>
  <si>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</si>
  <si>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</si>
  <si>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</si>
  <si>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</si>
  <si>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</si>
  <si>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</si>
  <si>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</si>
  <si>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</si>
  <si>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</si>
  <si>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</si>
  <si>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</si>
  <si>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</si>
  <si>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</si>
  <si>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</si>
  <si>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</si>
  <si>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</si>
  <si>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</si>
  <si>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</si>
  <si>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</si>
  <si>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</si>
  <si>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</si>
  <si>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</si>
  <si>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</si>
  <si>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</si>
  <si>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</si>
  <si>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</si>
  <si>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</si>
  <si>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</si>
  <si>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</si>
  <si>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</si>
  <si>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</si>
  <si>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</si>
  <si>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</si>
  <si>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</si>
  <si>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</si>
  <si>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</si>
  <si>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</si>
  <si>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</si>
  <si>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</si>
  <si>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</si>
  <si>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</si>
  <si>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</si>
  <si>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</si>
  <si>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</si>
  <si>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</si>
  <si>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</si>
  <si>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</si>
  <si>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</si>
  <si>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</si>
  <si>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</si>
  <si>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</si>
  <si>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</si>
  <si>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</si>
  <si>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</si>
  <si>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</si>
  <si>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</si>
  <si>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</si>
  <si>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</si>
  <si>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</si>
  <si>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</si>
  <si>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</si>
  <si>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</si>
  <si>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</si>
  <si>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</si>
  <si>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</si>
  <si>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</si>
  <si>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</si>
  <si>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</si>
  <si>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</si>
  <si>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</si>
  <si>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</si>
  <si>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</si>
  <si>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</si>
  <si>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</si>
  <si>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</si>
  <si>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</si>
  <si>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</si>
  <si>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</si>
  <si>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</si>
  <si>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</si>
  <si>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</si>
  <si>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</si>
  <si>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</si>
  <si>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</si>
  <si>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</si>
  <si>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</si>
  <si>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</si>
  <si>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</si>
  <si>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</si>
  <si>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</si>
  <si>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</si>
  <si>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</si>
  <si>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</si>
  <si>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</si>
  <si>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</si>
  <si>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</si>
  <si>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</si>
  <si>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</si>
  <si>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</si>
  <si>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</si>
  <si>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</si>
  <si>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</si>
  <si>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</si>
  <si>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</si>
  <si>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</si>
  <si>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</si>
  <si>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</si>
  <si>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</si>
  <si>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</si>
  <si>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</si>
  <si>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</si>
  <si>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</si>
  <si>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</si>
  <si>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</si>
  <si>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</si>
  <si>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</si>
  <si>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</si>
  <si>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</si>
  <si>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</si>
  <si>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</si>
  <si>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</si>
  <si>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</si>
  <si>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</si>
  <si>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</si>
  <si>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</si>
  <si>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</si>
  <si>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</si>
  <si>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</si>
  <si>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</si>
  <si>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</si>
  <si>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</si>
  <si>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</si>
  <si>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</si>
  <si>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</si>
  <si>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</si>
  <si>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</si>
  <si>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</si>
  <si>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</si>
  <si>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</si>
  <si>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</si>
  <si>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</si>
  <si>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</si>
  <si>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</si>
  <si>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</si>
  <si>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</si>
  <si>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</si>
  <si>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</si>
  <si>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</si>
  <si>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</si>
  <si>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</si>
  <si>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</si>
  <si>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</si>
  <si>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</si>
  <si>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</si>
  <si>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</si>
  <si>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</si>
  <si>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</si>
  <si>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</si>
  <si>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</si>
  <si>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</si>
  <si>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</si>
  <si>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</si>
  <si>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</si>
  <si>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</si>
  <si>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</si>
  <si>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</si>
  <si>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</si>
  <si>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</si>
  <si>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</si>
  <si>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</si>
  <si>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</si>
  <si>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</si>
  <si>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</si>
  <si>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</si>
  <si>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</si>
  <si>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</si>
  <si>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</si>
  <si>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</si>
  <si>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</si>
  <si>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</si>
  <si>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</si>
  <si>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</si>
  <si>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</si>
  <si>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</si>
  <si>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</si>
  <si>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</si>
  <si>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</si>
  <si>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</si>
  <si>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</si>
  <si>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</si>
  <si>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</si>
  <si>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</si>
  <si>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</si>
  <si>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</si>
  <si>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</si>
  <si>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</si>
  <si>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</si>
  <si>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</si>
  <si>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</si>
  <si>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</si>
  <si>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</si>
  <si>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</si>
  <si>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</si>
  <si>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</si>
  <si>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</si>
  <si>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</si>
  <si>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</si>
  <si>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</si>
  <si>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</si>
  <si>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</si>
  <si>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</si>
  <si>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</si>
  <si>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</si>
  <si>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</si>
  <si>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</si>
  <si>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</si>
  <si>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</si>
  <si>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</si>
  <si>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</si>
  <si>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</si>
  <si>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</si>
  <si>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</si>
  <si>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</si>
  <si>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</si>
  <si>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</si>
  <si>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</si>
  <si>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</si>
  <si>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</si>
  <si>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</si>
  <si>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</si>
  <si>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</si>
  <si>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</si>
  <si>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</si>
  <si>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</si>
  <si>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</si>
  <si>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</si>
  <si>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</si>
  <si>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</si>
  <si>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</si>
  <si>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</si>
  <si>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</si>
  <si>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</si>
  <si>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</si>
  <si>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</si>
  <si>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</si>
  <si>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</si>
  <si>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</si>
  <si>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</si>
  <si>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</si>
  <si>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</si>
  <si>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</si>
  <si>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</si>
  <si>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</si>
  <si>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</si>
  <si>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</si>
  <si>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</si>
  <si>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</si>
  <si>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</si>
  <si>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</si>
  <si>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</si>
  <si>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</si>
  <si>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</si>
  <si>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</si>
  <si>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</si>
  <si>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</si>
  <si>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</si>
  <si>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</si>
  <si>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</si>
  <si>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</si>
  <si>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</si>
  <si>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</si>
  <si>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</si>
  <si>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</si>
  <si>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</si>
  <si>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</si>
  <si>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</si>
  <si>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</si>
  <si>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</si>
  <si>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</si>
  <si>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</si>
  <si>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</si>
  <si>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</si>
  <si>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</si>
  <si>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</si>
  <si>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</si>
  <si>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</si>
  <si>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</si>
  <si>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</si>
  <si>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</si>
  <si>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</si>
  <si>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</si>
  <si>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</si>
  <si>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</si>
  <si>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</si>
  <si>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</si>
  <si>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</si>
  <si>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</si>
  <si>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</si>
  <si>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</si>
  <si>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</si>
  <si>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</si>
  <si>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</si>
  <si>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</si>
  <si>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</si>
  <si>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</si>
  <si>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</si>
  <si>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</si>
  <si>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</si>
  <si>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</si>
  <si>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</si>
  <si>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</si>
  <si>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</si>
  <si>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</si>
  <si>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</si>
  <si>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</si>
  <si>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</si>
  <si>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</si>
  <si>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</si>
  <si>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</si>
  <si>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</si>
  <si>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</si>
  <si>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</si>
  <si>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</si>
  <si>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</si>
  <si>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</si>
  <si>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</si>
  <si>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</si>
  <si>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</si>
  <si>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</si>
  <si>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</si>
  <si>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</si>
  <si>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</si>
  <si>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</si>
  <si>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</si>
  <si>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</si>
  <si>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</si>
  <si>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</si>
  <si>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</si>
  <si>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</si>
  <si>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</si>
  <si>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</si>
  <si>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</si>
  <si>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</si>
  <si>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</si>
  <si>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</si>
  <si>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</si>
  <si>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</si>
  <si>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</si>
  <si>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</si>
  <si>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</si>
  <si>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</si>
  <si>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</si>
  <si>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</si>
  <si>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</si>
  <si>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</si>
  <si>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</si>
  <si>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</si>
  <si>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</si>
  <si>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</si>
  <si>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</si>
  <si>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</si>
  <si>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</si>
  <si>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</si>
  <si>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</si>
  <si>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</si>
  <si>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</si>
  <si>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</si>
  <si>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</si>
  <si>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</si>
  <si>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</si>
  <si>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</si>
  <si>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</si>
  <si>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</si>
  <si>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</si>
  <si>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</si>
  <si>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</si>
  <si>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</si>
  <si>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</si>
  <si>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</si>
  <si>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</si>
  <si>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</si>
  <si>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</si>
  <si>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</si>
  <si>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</si>
  <si>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</si>
  <si>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</si>
  <si>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</si>
  <si>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</si>
  <si>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</si>
  <si>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</si>
  <si>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</si>
  <si>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</si>
  <si>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</si>
  <si>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</si>
  <si>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</si>
  <si>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</si>
  <si>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</si>
  <si>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</si>
  <si>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</si>
  <si>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</si>
  <si>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</si>
  <si>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</si>
  <si>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</si>
  <si>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</si>
  <si>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</si>
  <si>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</si>
  <si>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</si>
  <si>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</si>
  <si>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</si>
  <si>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</si>
  <si>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</si>
  <si>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</si>
  <si>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</si>
  <si>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</si>
  <si>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</si>
  <si>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</si>
  <si>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</si>
  <si>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</si>
  <si>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</si>
  <si>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</si>
  <si>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</si>
  <si>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</si>
  <si>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</si>
  <si>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</si>
  <si>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</si>
  <si>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</si>
  <si>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</si>
  <si>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</si>
  <si>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</si>
  <si>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</si>
  <si>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</si>
  <si>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</si>
  <si>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</si>
  <si>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</si>
  <si>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</si>
  <si>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</si>
  <si>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</si>
  <si>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</si>
  <si>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</si>
  <si>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</si>
  <si>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</si>
  <si>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</si>
  <si>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</si>
  <si>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</si>
  <si>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</si>
  <si>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</si>
  <si>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</si>
  <si>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</si>
  <si>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</si>
  <si>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</si>
  <si>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</si>
  <si>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</si>
  <si>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</si>
  <si>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</si>
  <si>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</si>
  <si>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</si>
  <si>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</si>
  <si>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</si>
  <si>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</si>
  <si>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</si>
  <si>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</si>
  <si>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</si>
  <si>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</si>
  <si>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</si>
  <si>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</si>
  <si>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</si>
  <si>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</si>
  <si>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</si>
  <si>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</si>
  <si>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</si>
  <si>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</si>
  <si>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</si>
  <si>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</si>
  <si>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</si>
  <si>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</si>
  <si>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</si>
  <si>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</si>
  <si>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</si>
  <si>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</si>
  <si>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</si>
  <si>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</si>
  <si>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</si>
  <si>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</si>
  <si>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</si>
  <si>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</si>
  <si>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</si>
  <si>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</si>
  <si>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</si>
  <si>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</si>
  <si>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</si>
  <si>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</si>
  <si>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</si>
  <si>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</si>
  <si>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</si>
  <si>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</si>
  <si>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</si>
  <si>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</si>
  <si>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</si>
  <si>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</si>
  <si>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</si>
  <si>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</si>
  <si>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</si>
  <si>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</si>
  <si>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</si>
  <si>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</si>
  <si>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</si>
  <si>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</si>
  <si>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</si>
  <si>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</si>
  <si>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</si>
  <si>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</si>
  <si>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</si>
  <si>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</si>
  <si>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</si>
  <si>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</si>
  <si>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</si>
  <si>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</si>
  <si>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</si>
  <si>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</si>
  <si>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</si>
  <si>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</si>
  <si>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</si>
  <si>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</si>
  <si>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</si>
  <si>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</si>
  <si>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</si>
  <si>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</si>
  <si>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</si>
  <si>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</si>
  <si>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</si>
  <si>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</si>
  <si>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</si>
  <si>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</si>
  <si>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</si>
  <si>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</si>
  <si>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</si>
  <si>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</si>
  <si>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</si>
  <si>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</si>
  <si>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</si>
  <si>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</si>
  <si>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</si>
  <si>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</si>
  <si>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</si>
  <si>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</si>
  <si>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</si>
  <si>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</si>
  <si>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</si>
  <si>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</si>
  <si>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</si>
  <si>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</si>
  <si>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</si>
  <si>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</si>
  <si>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</si>
  <si>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</si>
  <si>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</si>
  <si>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</si>
  <si>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</si>
  <si>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</si>
  <si>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</si>
  <si>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</si>
  <si>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</si>
  <si>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</si>
  <si>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</si>
  <si>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</si>
  <si>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</si>
  <si>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</si>
  <si>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</si>
  <si>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</si>
  <si>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</si>
  <si>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</si>
  <si>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</si>
  <si>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</si>
  <si>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</si>
  <si>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</si>
  <si>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</si>
  <si>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</si>
  <si>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</si>
  <si>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</si>
  <si>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</si>
  <si>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</si>
  <si>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</si>
  <si>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</si>
  <si>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</si>
  <si>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</si>
  <si>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</si>
  <si>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</si>
  <si>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</si>
  <si>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</si>
  <si>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</si>
  <si>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</si>
  <si>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</si>
  <si>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</si>
  <si>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</si>
  <si>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</si>
  <si>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</si>
  <si>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</si>
  <si>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</si>
  <si>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</si>
  <si>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</si>
  <si>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</si>
  <si>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</si>
  <si>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</si>
  <si>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</si>
  <si>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</si>
  <si>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</si>
  <si>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</si>
  <si>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</si>
  <si>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</si>
  <si>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</si>
  <si>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</si>
  <si>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</si>
  <si>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</si>
  <si>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</si>
  <si>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</si>
  <si>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</si>
  <si>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</si>
  <si>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</si>
  <si>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</si>
  <si>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</si>
  <si>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</si>
  <si>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</si>
  <si>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</si>
  <si>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</si>
  <si>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</si>
  <si>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</si>
  <si>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</si>
  <si>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</si>
  <si>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</si>
  <si>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</si>
  <si>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</si>
  <si>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</si>
  <si>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</si>
  <si>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</si>
  <si>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</si>
  <si>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</si>
  <si>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</si>
  <si>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</si>
  <si>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</si>
  <si>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</si>
  <si>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</si>
  <si>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</si>
  <si>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</si>
  <si>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</si>
  <si>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</si>
  <si>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</si>
  <si>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</si>
  <si>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</si>
  <si>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</si>
  <si>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</si>
  <si>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</si>
  <si>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</si>
  <si>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</si>
  <si>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</si>
  <si>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</si>
  <si>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</si>
  <si>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</si>
  <si>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</si>
  <si>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</si>
  <si>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</si>
  <si>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</si>
  <si>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</si>
  <si>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</si>
  <si>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</si>
  <si>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</si>
  <si>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</si>
  <si>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</si>
  <si>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</si>
  <si>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</si>
  <si>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</si>
  <si>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</si>
  <si>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</si>
  <si>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</si>
  <si>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</si>
  <si>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</si>
  <si>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</si>
  <si>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</si>
  <si>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</si>
  <si>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</si>
  <si>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</si>
  <si>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</si>
  <si>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</si>
  <si>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</si>
  <si>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</si>
  <si>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</si>
  <si>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</si>
  <si>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</si>
  <si>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</si>
  <si>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</si>
  <si>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</si>
  <si>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</si>
  <si>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</si>
  <si>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</si>
  <si>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</si>
  <si>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</si>
  <si>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</si>
  <si>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</si>
  <si>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</si>
  <si>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</si>
  <si>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</si>
  <si>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</si>
  <si>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</si>
  <si>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</si>
  <si>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</si>
  <si>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</si>
  <si>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</si>
  <si>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</si>
  <si>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</si>
  <si>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</si>
  <si>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</si>
  <si>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</si>
  <si>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</si>
  <si>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</si>
  <si>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</si>
  <si>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</si>
  <si>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</si>
  <si>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</si>
  <si>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</si>
  <si>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</si>
  <si>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</si>
  <si>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</si>
  <si>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</si>
  <si>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</si>
  <si>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</si>
  <si>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</si>
  <si>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</si>
  <si>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</si>
  <si>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</si>
  <si>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</si>
  <si>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</si>
  <si>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</si>
  <si>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</si>
  <si>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</si>
  <si>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</si>
  <si>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</si>
  <si>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</si>
  <si>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</si>
  <si>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</si>
  <si>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</si>
  <si>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</si>
  <si>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</si>
  <si>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</si>
  <si>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</si>
  <si>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</si>
  <si>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</si>
  <si>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</si>
  <si>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</si>
  <si>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</si>
  <si>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</si>
  <si>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</si>
  <si>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</si>
  <si>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</si>
  <si>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</si>
  <si>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</si>
  <si>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</si>
  <si>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</si>
  <si>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</si>
  <si>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</si>
  <si>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</si>
  <si>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</si>
  <si>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</si>
  <si>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</si>
  <si>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</si>
  <si>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</si>
  <si>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</si>
  <si>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</si>
  <si>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</si>
  <si>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</si>
  <si>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</si>
  <si>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</si>
  <si>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</si>
  <si>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</si>
  <si>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</si>
  <si>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</si>
  <si>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</si>
  <si>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</si>
  <si>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</si>
  <si>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</si>
  <si>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</si>
  <si>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</si>
  <si>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</si>
  <si>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</si>
  <si>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</si>
  <si>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</si>
  <si>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</si>
  <si>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</si>
  <si>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</si>
  <si>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</si>
  <si>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</si>
  <si>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</si>
  <si>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</si>
  <si>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</si>
  <si>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</si>
  <si>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</si>
  <si>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</si>
  <si>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</si>
  <si>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</si>
  <si>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</si>
  <si>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</si>
  <si>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</si>
  <si>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</si>
  <si>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</si>
  <si>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</si>
  <si>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</si>
  <si>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</si>
  <si>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</si>
  <si>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</si>
  <si>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</si>
  <si>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</si>
  <si>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</si>
  <si>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</si>
  <si>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</si>
  <si>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</si>
  <si>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</si>
  <si>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</si>
  <si>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</si>
  <si>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</si>
  <si>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</si>
  <si>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</si>
  <si>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</si>
  <si>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</si>
  <si>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</si>
  <si>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</si>
  <si>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</si>
  <si>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</si>
  <si>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</si>
  <si>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</si>
  <si>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</si>
  <si>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</si>
  <si>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</si>
  <si>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</si>
  <si>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</si>
  <si>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</si>
  <si>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</si>
  <si>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</si>
  <si>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</si>
  <si>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</si>
  <si>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</si>
  <si>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</si>
  <si>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</si>
  <si>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</si>
  <si>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</si>
  <si>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</si>
  <si>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</si>
  <si>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</si>
  <si>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</si>
  <si>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</si>
  <si>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</si>
  <si>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</si>
  <si>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</si>
  <si>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</si>
  <si>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</si>
  <si>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</si>
  <si>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</si>
  <si>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</si>
  <si>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</si>
  <si>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</si>
  <si>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</si>
  <si>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</si>
  <si>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</si>
  <si>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</si>
  <si>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</si>
  <si>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</si>
  <si>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</si>
  <si>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</si>
  <si>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</si>
  <si>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</si>
  <si>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</si>
  <si>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</si>
  <si>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</si>
  <si>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</si>
  <si>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</si>
  <si>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</si>
  <si>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</si>
  <si>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</si>
  <si>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</si>
  <si>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</si>
  <si>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</si>
  <si>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</si>
  <si>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</si>
  <si>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</si>
  <si>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</si>
  <si>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</si>
  <si>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</si>
  <si>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</si>
  <si>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</si>
  <si>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</si>
  <si>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</si>
  <si>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</si>
  <si>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</si>
  <si>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</si>
  <si>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</si>
  <si>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</si>
  <si>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</si>
  <si>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</si>
  <si>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</si>
  <si>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</si>
  <si>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</si>
  <si>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</si>
  <si>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</si>
  <si>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</si>
  <si>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</si>
  <si>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</si>
  <si>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</si>
  <si>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</si>
  <si>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</si>
  <si>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</si>
  <si>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</si>
  <si>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</si>
  <si>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</si>
  <si>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</si>
  <si>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</si>
  <si>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</si>
  <si>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</si>
  <si>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</si>
  <si>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</si>
  <si>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</si>
  <si>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</si>
  <si>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</si>
  <si>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</si>
  <si>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</si>
  <si>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</si>
  <si>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</si>
  <si>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</si>
  <si>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</si>
  <si>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</si>
  <si>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</si>
  <si>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</si>
  <si>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</si>
  <si>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</si>
  <si>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</si>
  <si>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</si>
  <si>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</si>
  <si>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</si>
  <si>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</si>
  <si>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</si>
  <si>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</si>
  <si>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</si>
  <si>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</si>
  <si>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</si>
  <si>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</si>
  <si>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</si>
  <si>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</si>
  <si>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</si>
  <si>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</si>
  <si>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</si>
  <si>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</si>
  <si>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</si>
  <si>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</si>
  <si>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</si>
  <si>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</si>
  <si>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</si>
  <si>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</si>
  <si>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</si>
  <si>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</si>
  <si>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</si>
  <si>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</si>
  <si>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</si>
  <si>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</si>
  <si>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</si>
  <si>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</si>
  <si>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</si>
  <si>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</si>
  <si>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</si>
  <si>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</si>
  <si>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</si>
  <si>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</si>
  <si>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</si>
  <si>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</si>
  <si>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</si>
  <si>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</si>
  <si>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</si>
  <si>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</si>
  <si>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</si>
  <si>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</si>
  <si>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</si>
  <si>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</si>
  <si>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</si>
  <si>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</si>
  <si>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</si>
  <si>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</si>
  <si>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</si>
  <si>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</si>
  <si>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</si>
  <si>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</si>
  <si>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</si>
  <si>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</si>
  <si>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</si>
  <si>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</si>
  <si>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</si>
  <si>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</si>
  <si>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</si>
  <si>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</si>
  <si>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</si>
  <si>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</si>
  <si>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</si>
  <si>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</si>
  <si>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</si>
  <si>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</si>
  <si>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</si>
  <si>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</si>
  <si>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</si>
  <si>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</si>
  <si>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</si>
  <si>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</si>
  <si>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</si>
  <si>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</si>
  <si>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</si>
  <si>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</si>
  <si>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</si>
  <si>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</si>
  <si>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</si>
  <si>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</si>
  <si>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</si>
  <si>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</si>
  <si>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</si>
  <si>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</si>
  <si>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</si>
  <si>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</si>
  <si>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</si>
  <si>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</si>
  <si>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</si>
  <si>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</si>
  <si>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</si>
  <si>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</si>
  <si>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</si>
  <si>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</si>
  <si>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</si>
  <si>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</si>
  <si>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</si>
  <si>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</si>
  <si>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</si>
  <si>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</si>
  <si>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</si>
  <si>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</si>
  <si>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</si>
  <si>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</si>
  <si>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</si>
  <si>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</si>
  <si>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</si>
  <si>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</si>
  <si>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</si>
  <si>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</si>
  <si>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</si>
  <si>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</si>
  <si>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</si>
  <si>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</si>
  <si>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</si>
  <si>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</si>
  <si>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</si>
  <si>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</si>
  <si>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</si>
  <si>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</si>
  <si>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</si>
  <si>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</si>
  <si>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</si>
  <si>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</si>
  <si>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</si>
  <si>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</si>
  <si>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</si>
  <si>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</si>
  <si>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</si>
  <si>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</si>
  <si>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</si>
  <si>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</si>
  <si>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</si>
  <si>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</si>
  <si>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</si>
  <si>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</si>
  <si>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</si>
  <si>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</si>
  <si>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</si>
  <si>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</si>
  <si>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</si>
  <si>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</si>
  <si>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</si>
  <si>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</si>
  <si>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</si>
  <si>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</si>
  <si>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</si>
  <si>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</si>
  <si>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</si>
  <si>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</si>
  <si>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</si>
  <si>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</si>
  <si>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</si>
  <si>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</si>
  <si>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</si>
  <si>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</si>
  <si>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</si>
  <si>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</si>
  <si>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</si>
  <si>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</si>
  <si>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</si>
  <si>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</si>
  <si>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</si>
  <si>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</si>
  <si>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</si>
  <si>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</si>
  <si>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</si>
  <si>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</si>
  <si>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</si>
  <si>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</si>
  <si>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</si>
  <si>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</si>
  <si>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</si>
  <si>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</si>
  <si>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</si>
  <si>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</si>
  <si>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</si>
  <si>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</si>
  <si>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</si>
  <si>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</si>
  <si>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</si>
  <si>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</si>
  <si>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</si>
  <si>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</si>
  <si>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</si>
  <si>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</si>
  <si>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</si>
  <si>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</si>
  <si>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</si>
  <si>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</si>
  <si>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</si>
  <si>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</si>
  <si>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</si>
  <si>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</si>
  <si>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</si>
  <si>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</si>
  <si>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</si>
  <si>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</si>
  <si>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</si>
  <si>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</si>
  <si>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</si>
  <si>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</si>
  <si>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</si>
  <si>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</si>
  <si>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</si>
  <si>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</si>
  <si>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</si>
  <si>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</si>
  <si>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</si>
  <si>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</si>
  <si>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</si>
  <si>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</si>
  <si>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</si>
  <si>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</si>
  <si>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</si>
  <si>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</si>
  <si>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</si>
  <si>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</si>
  <si>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</si>
  <si>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</si>
  <si>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</si>
  <si>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</si>
  <si>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</si>
  <si>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</si>
  <si>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</si>
  <si>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</si>
  <si>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</si>
  <si>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</si>
  <si>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</si>
  <si>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</si>
  <si>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</si>
  <si>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</si>
  <si>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</si>
  <si>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</si>
  <si>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</si>
  <si>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</si>
  <si>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</si>
  <si>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</si>
  <si>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</si>
  <si>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</si>
  <si>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</si>
  <si>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</si>
  <si>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</si>
  <si>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</si>
  <si>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</si>
  <si>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</si>
  <si>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</si>
  <si>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</si>
  <si>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</si>
  <si>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</si>
  <si>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</si>
  <si>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</si>
  <si>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</si>
  <si>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</si>
  <si>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</si>
  <si>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</si>
  <si>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</si>
  <si>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</si>
  <si>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</si>
  <si>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</si>
  <si>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</si>
  <si>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</si>
  <si>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</si>
  <si>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</si>
  <si>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</si>
  <si>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</si>
  <si>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</si>
  <si>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</si>
  <si>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</si>
  <si>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</si>
  <si>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</si>
  <si>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</si>
  <si>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</si>
  <si>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</si>
  <si>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</si>
  <si>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</si>
  <si>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</si>
  <si>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</si>
  <si>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</si>
  <si>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</si>
  <si>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</si>
  <si>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</si>
  <si>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</si>
  <si>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</si>
  <si>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</si>
  <si>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</si>
  <si>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</si>
  <si>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</si>
  <si>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</si>
  <si>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</si>
  <si>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</si>
  <si>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</si>
  <si>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</si>
  <si>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</si>
  <si>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</si>
  <si>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</si>
  <si>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</si>
  <si>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</si>
  <si>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</si>
  <si>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</si>
  <si>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</si>
  <si>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</si>
  <si>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</si>
  <si>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</si>
  <si>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</si>
  <si>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</si>
  <si>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</si>
  <si>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</si>
  <si>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</si>
  <si>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</si>
  <si>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</si>
  <si>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</si>
  <si>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</si>
  <si>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</si>
  <si>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</si>
  <si>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</si>
  <si>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</si>
  <si>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</si>
  <si>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</si>
  <si>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</si>
  <si>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</si>
  <si>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</si>
  <si>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</si>
  <si>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</si>
  <si>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</si>
  <si>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</si>
  <si>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</si>
  <si>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</si>
  <si>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</si>
  <si>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</si>
  <si>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</si>
  <si>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</si>
  <si>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</si>
  <si>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</si>
  <si>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</si>
  <si>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</si>
  <si>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</si>
  <si>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</si>
  <si>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</si>
  <si>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</si>
  <si>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</si>
  <si>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</si>
  <si>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</si>
  <si>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</si>
  <si>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</si>
  <si>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</si>
  <si>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</si>
  <si>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</si>
  <si>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</si>
  <si>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</si>
  <si>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</si>
  <si>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</si>
  <si>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</si>
  <si>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</si>
  <si>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</si>
  <si>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</si>
  <si>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</si>
  <si>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</si>
  <si>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</si>
  <si>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</si>
  <si>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</si>
  <si>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</si>
  <si>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</si>
  <si>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</si>
  <si>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</si>
  <si>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</si>
  <si>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</si>
  <si>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</si>
  <si>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</si>
  <si>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</si>
  <si>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</si>
  <si>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</si>
  <si>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</si>
  <si>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</si>
  <si>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</si>
  <si>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</si>
  <si>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</si>
  <si>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</si>
  <si>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</si>
  <si>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</si>
  <si>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</si>
  <si>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</si>
  <si>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</si>
  <si>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</si>
  <si>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</si>
  <si>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</si>
  <si>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</si>
  <si>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</si>
  <si>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</si>
  <si>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</si>
  <si>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</si>
  <si>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</si>
  <si>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</si>
  <si>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</si>
  <si>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</si>
  <si>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</si>
  <si>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</si>
  <si>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</si>
  <si>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</si>
  <si>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</si>
  <si>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</si>
  <si>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</si>
  <si>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</si>
  <si>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</si>
  <si>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</si>
  <si>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</si>
  <si>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</si>
  <si>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</si>
  <si>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</si>
  <si>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</si>
  <si>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</si>
  <si>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</si>
  <si>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</si>
  <si>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</si>
  <si>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</si>
  <si>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</si>
  <si>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</si>
  <si>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</si>
  <si>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</si>
  <si>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</si>
  <si>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</si>
  <si>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</si>
  <si>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</si>
  <si>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</si>
  <si>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</si>
  <si>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</si>
  <si>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</si>
  <si>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</si>
  <si>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</si>
  <si>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</si>
  <si>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</si>
  <si>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</si>
  <si>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</si>
  <si>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</si>
  <si>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</si>
  <si>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</si>
  <si>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</si>
  <si>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</si>
  <si>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</si>
  <si>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</si>
  <si>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</si>
  <si>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</si>
  <si>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</si>
  <si>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</si>
  <si>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</si>
  <si>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</si>
  <si>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</si>
  <si>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</si>
  <si>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</si>
  <si>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</si>
  <si>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</si>
  <si>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</si>
  <si>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</si>
  <si>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</si>
  <si>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</si>
  <si>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</si>
  <si>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</si>
  <si>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</si>
  <si>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</si>
  <si>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</si>
  <si>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</si>
  <si>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</si>
  <si>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</si>
  <si>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</si>
  <si>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</si>
  <si>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</si>
  <si>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</si>
  <si>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</si>
  <si>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</si>
  <si>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</si>
  <si>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</si>
  <si>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</si>
  <si>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</si>
  <si>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</si>
  <si>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</si>
  <si>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</si>
  <si>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</si>
  <si>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</si>
  <si>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</si>
  <si>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</si>
  <si>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</si>
  <si>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</si>
  <si>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</si>
  <si>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</si>
  <si>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</si>
  <si>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</si>
  <si>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</si>
  <si>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</si>
  <si>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</si>
  <si>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</si>
  <si>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</si>
  <si>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</si>
  <si>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</si>
  <si>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</si>
  <si>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</si>
  <si>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</si>
  <si>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</si>
  <si>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</si>
  <si>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</si>
  <si>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</si>
  <si>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</si>
  <si>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</si>
  <si>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</si>
  <si>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</si>
  <si>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</si>
  <si>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</si>
  <si>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</si>
  <si>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</si>
  <si>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</si>
  <si>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</si>
  <si>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</si>
  <si>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</si>
  <si>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</si>
  <si>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</si>
  <si>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</si>
  <si>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</si>
  <si>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</si>
  <si>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</si>
  <si>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</si>
  <si>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</si>
  <si>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</si>
  <si>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</si>
  <si>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</si>
  <si>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</si>
  <si>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</si>
  <si>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</si>
  <si>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</si>
  <si>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</si>
  <si>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</si>
  <si>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</si>
  <si>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</si>
  <si>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</si>
  <si>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</si>
  <si>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</si>
  <si>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</si>
  <si>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</si>
  <si>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</si>
  <si>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</si>
  <si>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</si>
  <si>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</si>
  <si>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</si>
  <si>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</si>
  <si>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</si>
  <si>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</si>
  <si>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</si>
  <si>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</si>
  <si>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</si>
  <si>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</si>
  <si>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</si>
  <si>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</si>
  <si>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</si>
  <si>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</si>
  <si>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</si>
  <si>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</si>
  <si>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</si>
  <si>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</si>
  <si>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</si>
  <si>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</si>
  <si>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</si>
  <si>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</si>
  <si>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</si>
  <si>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</si>
  <si>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</si>
  <si>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</si>
  <si>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</si>
  <si>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</si>
  <si>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</si>
  <si>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</si>
  <si>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</si>
  <si>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</si>
  <si>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</si>
  <si>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</si>
  <si>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</si>
  <si>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</si>
  <si>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</si>
  <si>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</si>
  <si>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</si>
  <si>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</si>
  <si>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</si>
  <si>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</si>
  <si>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</si>
  <si>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</si>
  <si>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</si>
  <si>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</si>
  <si>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</si>
  <si>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</si>
  <si>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</si>
  <si>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</si>
  <si>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</si>
  <si>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</si>
  <si>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</si>
  <si>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</si>
  <si>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</si>
  <si>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</si>
  <si>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</si>
  <si>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</si>
  <si>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</si>
  <si>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</si>
  <si>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</si>
  <si>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</si>
  <si>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</si>
  <si>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</si>
  <si>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</si>
  <si>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</si>
  <si>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</si>
  <si>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</si>
  <si>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</si>
  <si>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</si>
  <si>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</si>
  <si>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</si>
  <si>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</si>
  <si>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</si>
  <si>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</si>
  <si>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</si>
  <si>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</si>
  <si>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</si>
  <si>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</si>
  <si>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</si>
  <si>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</si>
  <si>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</si>
  <si>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</si>
  <si>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</si>
  <si>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</si>
  <si>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</si>
  <si>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</si>
  <si>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</si>
  <si>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</si>
  <si>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</si>
  <si>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</si>
  <si>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</si>
  <si>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</si>
  <si>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</si>
  <si>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</si>
  <si>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</si>
  <si>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</si>
  <si>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</si>
  <si>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</si>
  <si>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</si>
  <si>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</si>
  <si>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</si>
  <si>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</si>
  <si>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</si>
  <si>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</si>
  <si>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</si>
  <si>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</si>
  <si>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</si>
  <si>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</si>
  <si>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</si>
  <si>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</si>
  <si>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</si>
  <si>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</si>
  <si>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</si>
  <si>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</si>
  <si>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</si>
  <si>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</si>
  <si>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</si>
  <si>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</si>
  <si>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</si>
  <si>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</si>
  <si>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</si>
  <si>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</si>
  <si>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</si>
  <si>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</si>
  <si>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</si>
  <si>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</si>
  <si>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</si>
  <si>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</si>
  <si>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</si>
  <si>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</si>
  <si>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</si>
  <si>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</si>
  <si>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</si>
  <si>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</si>
  <si>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</si>
  <si>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</si>
  <si>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</si>
  <si>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</si>
  <si>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</si>
  <si>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</si>
  <si>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</si>
  <si>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</si>
  <si>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</si>
  <si>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</si>
  <si>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</si>
  <si>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</si>
  <si>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</si>
  <si>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</si>
  <si>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</si>
  <si>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</si>
  <si>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</si>
  <si>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</si>
  <si>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</si>
  <si>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</si>
  <si>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</si>
  <si>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</si>
  <si>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</si>
  <si>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</si>
  <si>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</si>
  <si>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</si>
  <si>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</si>
  <si>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</si>
  <si>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</si>
  <si>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</si>
  <si>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</si>
  <si>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</si>
  <si>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</si>
  <si>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</si>
  <si>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</si>
  <si>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</si>
  <si>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</si>
  <si>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</si>
  <si>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</si>
  <si>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</si>
  <si>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</si>
  <si>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</si>
  <si>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</si>
  <si>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</si>
  <si>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</si>
  <si>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</si>
  <si>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</si>
  <si>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</si>
  <si>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</si>
  <si>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</si>
  <si>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</si>
  <si>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</si>
  <si>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</si>
  <si>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</si>
  <si>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</si>
  <si>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</si>
  <si>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</si>
  <si>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</si>
  <si>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</si>
  <si>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</si>
  <si>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</si>
  <si>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</si>
  <si>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</si>
  <si>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</si>
  <si>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</si>
  <si>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</si>
  <si>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</si>
  <si>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</si>
  <si>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</si>
  <si>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</si>
  <si>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</si>
  <si>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</si>
  <si>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</si>
  <si>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</si>
  <si>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</si>
  <si>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</si>
  <si>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</si>
  <si>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</si>
  <si>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</si>
  <si>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</si>
  <si>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</si>
  <si>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</si>
  <si>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</si>
  <si>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</si>
  <si>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</si>
  <si>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</si>
  <si>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</si>
  <si>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</si>
  <si>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</si>
  <si>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</si>
  <si>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</si>
  <si>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</si>
  <si>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</si>
  <si>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</si>
  <si>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</si>
  <si>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</si>
  <si>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</si>
  <si>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</si>
  <si>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</si>
  <si>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</si>
  <si>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</si>
  <si>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</si>
  <si>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</si>
  <si>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</si>
  <si>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</si>
  <si>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</si>
  <si>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</si>
  <si>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</si>
  <si>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</si>
  <si>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</si>
  <si>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</si>
  <si>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</si>
  <si>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</si>
  <si>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</si>
  <si>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</si>
  <si>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</si>
  <si>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</si>
  <si>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</si>
  <si>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</si>
  <si>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</si>
  <si>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</si>
  <si>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</si>
  <si>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</si>
  <si>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</si>
  <si>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</si>
  <si>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</si>
  <si>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</si>
  <si>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</si>
  <si>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</si>
  <si>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</si>
  <si>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</si>
  <si>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</si>
  <si>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</si>
  <si>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</si>
  <si>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</si>
  <si>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</si>
  <si>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</si>
  <si>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</si>
  <si>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</si>
  <si>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</si>
  <si>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</si>
  <si>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</si>
  <si>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</si>
  <si>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</si>
  <si>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</si>
  <si>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</si>
  <si>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</si>
  <si>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</si>
  <si>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</si>
  <si>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</si>
  <si>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</si>
  <si>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</si>
  <si>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</si>
  <si>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</si>
  <si>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</si>
  <si>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</si>
  <si>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</si>
  <si>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</si>
  <si>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</si>
  <si>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</si>
  <si>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</si>
  <si>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</si>
  <si>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</si>
  <si>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</si>
  <si>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</si>
  <si>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</si>
  <si>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</si>
  <si>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</si>
  <si>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</si>
  <si>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</si>
  <si>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</si>
  <si>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</si>
  <si>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</si>
  <si>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</si>
  <si>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</si>
  <si>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</si>
  <si>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</si>
  <si>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</si>
  <si>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</si>
  <si>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</si>
  <si>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</si>
  <si>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</si>
  <si>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</si>
  <si>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</si>
  <si>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</si>
  <si>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</si>
  <si>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</si>
  <si>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</si>
  <si>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</si>
  <si>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</si>
  <si>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</si>
  <si>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</si>
  <si>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</si>
  <si>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</si>
  <si>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</si>
  <si>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</si>
  <si>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</si>
  <si>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</si>
  <si>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</si>
  <si>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</si>
  <si>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</si>
  <si>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</si>
  <si>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</si>
  <si>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</si>
  <si>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</si>
  <si>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</si>
  <si>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</si>
  <si>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</si>
  <si>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</si>
  <si>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</si>
  <si>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</si>
  <si>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</si>
  <si>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</si>
  <si>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</si>
  <si>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</si>
  <si>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</si>
  <si>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</si>
  <si>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</si>
  <si>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</si>
  <si>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</si>
  <si>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</si>
  <si>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</si>
  <si>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</si>
  <si>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</si>
  <si>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</si>
  <si>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</si>
  <si>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</si>
  <si>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</si>
  <si>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</si>
  <si>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</si>
  <si>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</si>
  <si>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</si>
  <si>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</si>
  <si>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</si>
  <si>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</si>
  <si>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</si>
  <si>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</si>
  <si>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</si>
  <si>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</si>
  <si>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</si>
  <si>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</si>
  <si>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</si>
  <si>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</si>
  <si>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</si>
  <si>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</si>
  <si>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</si>
  <si>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</si>
  <si>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</si>
  <si>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</si>
  <si>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</si>
  <si>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</si>
  <si>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</si>
  <si>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</si>
  <si>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</si>
  <si>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</si>
  <si>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</si>
  <si>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</si>
  <si>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</si>
  <si>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</si>
  <si>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</si>
  <si>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</si>
  <si>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</si>
  <si>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</si>
  <si>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</si>
  <si>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</si>
  <si>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</si>
  <si>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</si>
  <si>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</si>
  <si>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</si>
  <si>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</si>
  <si>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</si>
  <si>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</si>
  <si>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</si>
  <si>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</si>
  <si>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</si>
  <si>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</si>
  <si>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</si>
  <si>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</si>
  <si>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</si>
  <si>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</si>
  <si>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</si>
  <si>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</si>
  <si>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</si>
  <si>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</si>
  <si>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</si>
  <si>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</si>
  <si>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</si>
  <si>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</si>
  <si>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</si>
  <si>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</si>
  <si>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</si>
  <si>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</si>
  <si>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</si>
  <si>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</si>
  <si>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</si>
  <si>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</si>
  <si>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</si>
  <si>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</si>
  <si>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</si>
  <si>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</si>
  <si>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</si>
  <si>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</si>
  <si>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</si>
  <si>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</si>
  <si>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</si>
  <si>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</si>
  <si>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</si>
  <si>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</si>
  <si>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</si>
  <si>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</si>
  <si>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</si>
  <si>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</si>
  <si>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</si>
  <si>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</si>
  <si>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</si>
  <si>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</si>
  <si>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</si>
  <si>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</si>
  <si>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</si>
  <si>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</si>
  <si>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</si>
  <si>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</si>
  <si>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</si>
  <si>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</si>
  <si>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</si>
  <si>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</si>
  <si>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</si>
  <si>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</si>
  <si>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</si>
  <si>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</si>
  <si>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</si>
  <si>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</si>
  <si>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</si>
  <si>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</si>
  <si>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</si>
  <si>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</si>
  <si>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</si>
  <si>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</si>
  <si>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</si>
  <si>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</si>
  <si>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</si>
  <si>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</si>
  <si>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</si>
  <si>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</si>
  <si>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</si>
  <si>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</si>
  <si>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</si>
  <si>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</si>
  <si>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</si>
  <si>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</si>
  <si>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</si>
  <si>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</si>
  <si>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</si>
  <si>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</si>
  <si>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</si>
  <si>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</si>
  <si>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</si>
  <si>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</si>
  <si>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</si>
  <si>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</si>
  <si>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</si>
  <si>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</si>
  <si>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</si>
  <si>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</si>
  <si>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</si>
  <si>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</si>
  <si>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</si>
  <si>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</si>
  <si>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</si>
  <si>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</si>
  <si>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</si>
  <si>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</si>
  <si>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</si>
  <si>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</si>
  <si>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</si>
  <si>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</si>
  <si>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</si>
  <si>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</si>
  <si>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</si>
  <si>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</si>
  <si>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</si>
  <si>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</si>
  <si>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</si>
  <si>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</si>
  <si>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</si>
  <si>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</si>
  <si>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</si>
  <si>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</si>
  <si>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</si>
  <si>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</si>
  <si>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</si>
  <si>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</si>
  <si>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</si>
  <si>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</si>
  <si>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</si>
  <si>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</si>
  <si>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</si>
  <si>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</si>
  <si>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</si>
  <si>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</si>
  <si>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</si>
  <si>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</si>
  <si>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</si>
  <si>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</si>
  <si>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</si>
  <si>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</si>
  <si>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</si>
  <si>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</si>
  <si>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</si>
  <si>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</si>
  <si>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</si>
  <si>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</si>
  <si>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</si>
  <si>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</si>
  <si>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</si>
  <si>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</si>
  <si>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</si>
  <si>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</si>
  <si>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</si>
  <si>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</si>
  <si>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</si>
  <si>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</si>
  <si>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</si>
  <si>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</si>
  <si>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</si>
  <si>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</si>
  <si>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</si>
  <si>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</si>
  <si>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</si>
  <si>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</si>
  <si>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</si>
  <si>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</si>
  <si>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</si>
  <si>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</si>
  <si>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</si>
  <si>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</si>
  <si>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</si>
  <si>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</si>
  <si>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</si>
  <si>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</si>
  <si>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</si>
  <si>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</si>
  <si>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</si>
  <si>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</si>
  <si>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</si>
  <si>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</si>
  <si>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</si>
  <si>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</si>
  <si>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</si>
  <si>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</si>
  <si>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</si>
  <si>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</si>
  <si>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</si>
  <si>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</si>
  <si>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</si>
  <si>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</si>
  <si>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</si>
  <si>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</si>
  <si>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</si>
  <si>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</si>
  <si>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</si>
  <si>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</si>
  <si>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</si>
  <si>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</si>
  <si>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</si>
  <si>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</si>
  <si>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</si>
  <si>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</si>
  <si>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</si>
  <si>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</si>
  <si>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</si>
  <si>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</si>
  <si>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</si>
  <si>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</si>
  <si>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</si>
  <si>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</si>
  <si>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</si>
  <si>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</si>
  <si>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</si>
  <si>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</si>
  <si>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</si>
  <si>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</si>
  <si>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</si>
  <si>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</si>
  <si>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</si>
  <si>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</si>
  <si>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</si>
  <si>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</si>
  <si>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</si>
  <si>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</si>
  <si>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</si>
  <si>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</si>
  <si>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</si>
  <si>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</si>
  <si>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</si>
  <si>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</si>
  <si>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</si>
  <si>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</si>
  <si>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</si>
  <si>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</si>
  <si>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</si>
  <si>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</si>
  <si>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</si>
  <si>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</si>
  <si>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</si>
  <si>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</si>
  <si>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</si>
  <si>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</si>
  <si>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</si>
  <si>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</si>
  <si>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</si>
  <si>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</si>
  <si>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</si>
  <si>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</si>
  <si>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</si>
  <si>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</si>
  <si>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</si>
  <si>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</si>
  <si>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</si>
  <si>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</si>
  <si>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</si>
  <si>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</si>
  <si>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</si>
  <si>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</si>
  <si>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</si>
  <si>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</si>
  <si>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</si>
  <si>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</si>
  <si>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</si>
  <si>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</si>
  <si>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</si>
  <si>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</si>
  <si>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</si>
  <si>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</si>
  <si>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</si>
  <si>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</si>
  <si>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</si>
  <si>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</si>
  <si>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</si>
  <si>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</si>
  <si>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</si>
  <si>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</si>
  <si>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</si>
  <si>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</si>
  <si>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</si>
  <si>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</si>
  <si>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</si>
  <si>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</si>
  <si>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</si>
  <si>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</si>
  <si>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</si>
  <si>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</si>
  <si>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</si>
  <si>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</si>
  <si>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</si>
  <si>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</si>
  <si>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</si>
  <si>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</si>
  <si>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</si>
  <si>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</si>
  <si>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</si>
  <si>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</si>
  <si>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</si>
  <si>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</si>
  <si>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</si>
  <si>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</si>
  <si>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</si>
  <si>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</si>
  <si>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</si>
  <si>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</si>
  <si>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</si>
  <si>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</si>
  <si>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</si>
  <si>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</si>
  <si>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</si>
  <si>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</si>
  <si>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</si>
  <si>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</si>
  <si>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</si>
  <si>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</si>
  <si>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</si>
  <si>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</si>
  <si>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</si>
  <si>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</si>
  <si>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</si>
  <si>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</si>
  <si>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</si>
  <si>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</si>
  <si>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</si>
  <si>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</si>
  <si>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</si>
  <si>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</si>
  <si>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</si>
  <si>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</si>
  <si>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</si>
  <si>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</si>
  <si>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</si>
  <si>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</si>
  <si>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</si>
  <si>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</si>
  <si>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</si>
  <si>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</si>
  <si>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</si>
  <si>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</si>
  <si>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</si>
  <si>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</si>
  <si>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</si>
  <si>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</si>
  <si>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</si>
  <si>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</si>
  <si>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</si>
  <si>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</si>
  <si>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</si>
  <si>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</si>
  <si>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</si>
  <si>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</si>
  <si>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</si>
  <si>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</si>
  <si>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</si>
  <si>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</si>
  <si>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</si>
  <si>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</si>
  <si>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</si>
  <si>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</si>
  <si>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</si>
  <si>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</si>
  <si>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</si>
  <si>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</si>
  <si>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</si>
  <si>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</si>
  <si>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</si>
  <si>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</si>
  <si>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</si>
  <si>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</si>
  <si>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</si>
  <si>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</si>
  <si>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</si>
  <si>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</si>
  <si>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</si>
  <si>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</si>
  <si>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</si>
  <si>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</si>
  <si>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</si>
  <si>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</si>
  <si>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</si>
  <si>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</si>
  <si>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</si>
  <si>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</si>
  <si>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</si>
  <si>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</si>
  <si>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</si>
  <si>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</si>
  <si>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</si>
  <si>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</si>
  <si>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</si>
  <si>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</si>
  <si>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</si>
  <si>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</si>
  <si>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</si>
  <si>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</si>
  <si>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</si>
  <si>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</si>
  <si>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</si>
  <si>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</si>
  <si>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</si>
  <si>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</si>
  <si>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</si>
  <si>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</si>
  <si>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</si>
  <si>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</si>
  <si>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</si>
  <si>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</si>
  <si>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</si>
  <si>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</si>
  <si>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</si>
  <si>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</si>
  <si>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</si>
  <si>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</si>
  <si>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</si>
  <si>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</si>
  <si>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</si>
  <si>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</si>
  <si>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</si>
  <si>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</si>
  <si>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</si>
  <si>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</si>
  <si>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</si>
  <si>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</si>
  <si>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</si>
  <si>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</si>
  <si>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</si>
  <si>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</si>
  <si>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</si>
  <si>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</si>
  <si>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</si>
  <si>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</si>
  <si>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</si>
  <si>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</si>
  <si>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</si>
  <si>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</si>
  <si>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</si>
  <si>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</si>
  <si>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</si>
  <si>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</si>
  <si>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</si>
  <si>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</si>
  <si>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</si>
  <si>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</si>
  <si>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</si>
  <si>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</si>
  <si>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</si>
  <si>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</si>
  <si>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</si>
  <si>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</si>
  <si>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</si>
  <si>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</si>
  <si>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</si>
  <si>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</si>
  <si>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</si>
  <si>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</si>
  <si>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</si>
  <si>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</si>
  <si>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</si>
  <si>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</si>
  <si>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</si>
  <si>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</si>
  <si>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</si>
  <si>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</si>
  <si>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</si>
  <si>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</si>
  <si>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</si>
  <si>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</si>
  <si>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</si>
  <si>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</si>
  <si>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</si>
  <si>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</si>
  <si>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</si>
  <si>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</si>
  <si>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</si>
  <si>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</si>
  <si>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</si>
  <si>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</si>
  <si>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</si>
  <si>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</si>
  <si>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</si>
  <si>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</si>
  <si>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</si>
  <si>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</si>
  <si>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</si>
  <si>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</si>
  <si>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</si>
  <si>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</si>
  <si>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</si>
  <si>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</si>
  <si>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</si>
  <si>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</si>
  <si>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</si>
  <si>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</si>
  <si>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</si>
  <si>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</si>
  <si>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</si>
  <si>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</si>
  <si>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</si>
  <si>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</si>
  <si>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</si>
  <si>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</si>
  <si>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</si>
  <si>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</si>
  <si>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</si>
  <si>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</si>
  <si>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</si>
  <si>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</si>
  <si>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</si>
  <si>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</si>
  <si>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</si>
  <si>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</si>
  <si>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</si>
  <si>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</si>
  <si>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</si>
  <si>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</si>
  <si>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</si>
  <si>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</si>
  <si>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</si>
  <si>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</si>
  <si>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</si>
  <si>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</si>
  <si>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</si>
  <si>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</si>
  <si>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</si>
  <si>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</si>
  <si>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</si>
  <si>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</si>
  <si>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</si>
  <si>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</si>
  <si>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</si>
  <si>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</si>
  <si>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</si>
  <si>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</si>
  <si>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</si>
  <si>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</si>
  <si>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</si>
  <si>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</si>
  <si>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</si>
  <si>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</si>
  <si>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</si>
  <si>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</si>
  <si>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</si>
  <si>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</si>
  <si>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</si>
  <si>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</si>
  <si>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</si>
  <si>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</si>
  <si>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</si>
  <si>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</si>
  <si>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</si>
  <si>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</si>
  <si>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</si>
  <si>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</si>
  <si>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</si>
  <si>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</si>
  <si>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</si>
  <si>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</si>
  <si>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</si>
  <si>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</si>
  <si>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</si>
  <si>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</si>
  <si>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</si>
  <si>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</si>
  <si>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</si>
  <si>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</si>
  <si>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</si>
  <si>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</si>
  <si>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</si>
  <si>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</si>
  <si>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</si>
  <si>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</si>
  <si>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</si>
  <si>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</si>
  <si>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</si>
  <si>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</si>
  <si>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</si>
  <si>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</si>
  <si>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</si>
  <si>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</si>
  <si>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</si>
  <si>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</si>
  <si>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</si>
  <si>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</si>
  <si>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</si>
  <si>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</si>
  <si>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</si>
  <si>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</si>
  <si>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</si>
  <si>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</si>
  <si>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</si>
  <si>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</si>
  <si>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</si>
  <si>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</si>
  <si>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</si>
  <si>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</si>
  <si>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</si>
  <si>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</si>
  <si>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</si>
  <si>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</si>
  <si>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</si>
  <si>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</si>
  <si>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</si>
  <si>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</si>
  <si>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</si>
  <si>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</si>
  <si>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</si>
  <si>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</si>
  <si>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</si>
  <si>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</si>
  <si>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</si>
  <si>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</si>
  <si>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</si>
  <si>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</si>
  <si>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</si>
  <si>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</si>
  <si>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</si>
  <si>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</si>
  <si>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</si>
  <si>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</si>
  <si>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</si>
  <si>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</si>
  <si>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</si>
  <si>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</si>
  <si>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</si>
  <si>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</si>
  <si>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</si>
  <si>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</si>
  <si>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</si>
  <si>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</si>
  <si>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</si>
  <si>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</si>
  <si>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</si>
  <si>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</si>
  <si>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</si>
  <si>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</si>
  <si>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</si>
  <si>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</si>
  <si>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</si>
  <si>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</si>
  <si>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</si>
  <si>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</si>
  <si>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</si>
  <si>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</si>
  <si>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</si>
  <si>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</si>
  <si>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</si>
  <si>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</si>
  <si>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</si>
  <si>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</si>
  <si>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</si>
  <si>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</si>
  <si>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</si>
  <si>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</si>
  <si>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</si>
  <si>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</si>
  <si>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</si>
  <si>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</si>
  <si>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</si>
  <si>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</si>
  <si>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</si>
  <si>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</si>
  <si>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</si>
  <si>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</si>
  <si>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</si>
  <si>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</si>
  <si>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</si>
  <si>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</si>
  <si>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</si>
  <si>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</si>
  <si>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</si>
  <si>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</si>
  <si>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</si>
  <si>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</si>
  <si>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</si>
  <si>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</si>
  <si>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</si>
  <si>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</si>
  <si>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</si>
  <si>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</si>
  <si>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</si>
  <si>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</si>
  <si>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</si>
  <si>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</si>
  <si>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</si>
  <si>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</si>
  <si>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</si>
  <si>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</si>
  <si>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</si>
  <si>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</si>
  <si>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</si>
  <si>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</si>
  <si>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</si>
  <si>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</si>
  <si>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</si>
  <si>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</si>
  <si>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</si>
  <si>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</si>
  <si>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</si>
  <si>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</si>
  <si>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</si>
  <si>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</si>
  <si>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</si>
  <si>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</si>
  <si>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</si>
  <si>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</si>
  <si>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</si>
  <si>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</si>
  <si>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</si>
  <si>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</si>
  <si>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</si>
  <si>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</si>
  <si>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</si>
  <si>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</si>
  <si>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</si>
  <si>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</si>
  <si>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</si>
  <si>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</si>
  <si>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</si>
  <si>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</si>
  <si>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</si>
  <si>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</si>
  <si>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</si>
  <si>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</si>
  <si>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</si>
  <si>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</si>
  <si>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</si>
  <si>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</si>
  <si>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</si>
  <si>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</si>
  <si>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</si>
  <si>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</si>
  <si>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</si>
  <si>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</si>
  <si>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</si>
  <si>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</si>
  <si>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</si>
  <si>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</si>
  <si>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</si>
  <si>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</si>
  <si>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</si>
  <si>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</si>
  <si>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</si>
  <si>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</si>
  <si>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</si>
  <si>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</si>
  <si>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</si>
  <si>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</si>
  <si>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</si>
  <si>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</si>
  <si>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</si>
  <si>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</si>
  <si>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</si>
  <si>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</si>
  <si>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</si>
  <si>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</si>
  <si>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</si>
  <si>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</si>
  <si>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</si>
  <si>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</si>
  <si>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</si>
  <si>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</si>
  <si>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</si>
  <si>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</si>
  <si>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</si>
  <si>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</si>
  <si>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</si>
  <si>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</si>
  <si>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</si>
  <si>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</si>
  <si>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</si>
  <si>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</si>
  <si>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</si>
  <si>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</si>
  <si>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</si>
  <si>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</si>
  <si>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</si>
  <si>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</si>
  <si>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</si>
  <si>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</si>
  <si>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</si>
  <si>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</si>
  <si>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</si>
  <si>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</si>
  <si>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</si>
  <si>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</si>
  <si>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</si>
  <si>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</si>
  <si>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</si>
  <si>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</si>
  <si>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</si>
  <si>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</si>
  <si>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</si>
  <si>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</si>
  <si>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</si>
  <si>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</si>
  <si>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</si>
  <si>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</si>
  <si>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</si>
  <si>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</si>
  <si>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</si>
  <si>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</si>
  <si>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</si>
  <si>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</si>
  <si>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</si>
  <si>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</si>
  <si>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</si>
  <si>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</si>
  <si>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</si>
  <si>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</si>
  <si>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</si>
  <si>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</si>
  <si>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</si>
  <si>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</si>
  <si>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</si>
  <si>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</si>
  <si>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</si>
  <si>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</si>
  <si>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</si>
  <si>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</si>
  <si>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</si>
  <si>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</si>
  <si>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</si>
  <si>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</si>
  <si>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</si>
  <si>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</si>
  <si>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</si>
  <si>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</si>
  <si>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</si>
  <si>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</si>
  <si>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</si>
  <si>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</si>
  <si>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</si>
  <si>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</si>
  <si>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</si>
  <si>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</si>
  <si>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</si>
  <si>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</si>
  <si>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</si>
  <si>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</si>
  <si>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</si>
  <si>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</si>
  <si>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</si>
  <si>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</si>
  <si>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</si>
  <si>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</si>
  <si>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</si>
  <si>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</si>
  <si>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</si>
  <si>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</si>
  <si>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</si>
  <si>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</si>
  <si>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</si>
  <si>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</si>
  <si>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</si>
  <si>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</si>
  <si>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</si>
  <si>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</si>
  <si>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</si>
  <si>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</si>
  <si>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</si>
  <si>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</si>
  <si>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</si>
  <si>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</si>
  <si>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</si>
  <si>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</si>
  <si>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</si>
  <si>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</si>
  <si>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</si>
  <si>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</si>
  <si>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</si>
  <si>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</si>
  <si>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</si>
  <si>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</si>
  <si>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</si>
  <si>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</si>
  <si>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</si>
  <si>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</si>
  <si>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</si>
  <si>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</si>
  <si>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</si>
  <si>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</si>
  <si>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</si>
  <si>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</si>
  <si>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</si>
  <si>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</si>
  <si>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</si>
  <si>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</si>
  <si>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</si>
  <si>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</si>
  <si>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</si>
  <si>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</si>
  <si>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</si>
  <si>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</si>
  <si>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</si>
  <si>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</si>
  <si>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</si>
  <si>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</si>
  <si>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</si>
  <si>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</si>
  <si>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</si>
  <si>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</si>
  <si>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</si>
  <si>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</si>
  <si>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</si>
  <si>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</si>
  <si>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</si>
  <si>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</si>
  <si>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</si>
  <si>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</si>
  <si>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</si>
  <si>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</si>
  <si>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</si>
  <si>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</si>
  <si>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</si>
  <si>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</si>
  <si>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</si>
  <si>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</si>
  <si>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</si>
  <si>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</si>
  <si>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</si>
  <si>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</si>
  <si>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</si>
  <si>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</si>
  <si>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</si>
  <si>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</si>
  <si>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</si>
  <si>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</si>
  <si>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</si>
  <si>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</si>
  <si>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</si>
  <si>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</si>
  <si>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</si>
  <si>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</si>
  <si>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</si>
  <si>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</si>
  <si>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</si>
  <si>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</si>
  <si>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</si>
  <si>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</si>
  <si>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</si>
  <si>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</si>
  <si>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</si>
  <si>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</si>
  <si>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</si>
  <si>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</si>
  <si>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</si>
  <si>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</si>
  <si>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</si>
  <si>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</si>
  <si>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</si>
  <si>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</si>
  <si>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</si>
  <si>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</si>
  <si>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</si>
  <si>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</si>
  <si>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</si>
  <si>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</si>
  <si>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</si>
  <si>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</si>
  <si>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</si>
  <si>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</si>
  <si>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</si>
  <si>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</si>
  <si>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</si>
  <si>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</si>
  <si>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</si>
  <si>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</si>
  <si>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</si>
  <si>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</si>
  <si>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</si>
  <si>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</si>
  <si>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</si>
  <si>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</si>
  <si>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</si>
  <si>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</si>
  <si>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</si>
  <si>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</si>
  <si>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</si>
  <si>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</si>
  <si>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</si>
  <si>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</si>
  <si>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</si>
  <si>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</si>
  <si>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</si>
  <si>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</si>
  <si>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</si>
  <si>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</si>
  <si>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</si>
  <si>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</si>
  <si>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</si>
  <si>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</si>
  <si>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</si>
  <si>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</si>
  <si>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</si>
  <si>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</si>
  <si>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</si>
  <si>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</si>
  <si>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</si>
  <si>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</si>
  <si>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</si>
  <si>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</si>
  <si>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</si>
  <si>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</si>
  <si>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</si>
  <si>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</si>
  <si>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</si>
  <si>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</si>
  <si>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</si>
  <si>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</si>
  <si>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</si>
  <si>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</si>
  <si>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</si>
  <si>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</si>
  <si>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</si>
  <si>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</si>
  <si>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</si>
  <si>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</si>
  <si>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</si>
  <si>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</si>
  <si>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</si>
  <si>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</si>
  <si>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</si>
  <si>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</si>
  <si>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</si>
  <si>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</si>
  <si>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</si>
  <si>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</si>
  <si>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</si>
  <si>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</si>
  <si>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</si>
  <si>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</si>
  <si>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</si>
  <si>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</si>
  <si>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</si>
  <si>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</si>
  <si>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</si>
  <si>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</si>
  <si>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</si>
  <si>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</si>
  <si>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</si>
  <si>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</si>
  <si>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</si>
  <si>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</si>
  <si>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</si>
  <si>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</si>
  <si>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</si>
  <si>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</si>
  <si>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</si>
  <si>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</si>
  <si>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</si>
  <si>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</si>
  <si>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</si>
  <si>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</si>
  <si>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</si>
  <si>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</si>
  <si>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</si>
  <si>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</si>
  <si>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</si>
  <si>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</si>
  <si>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</si>
  <si>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</si>
  <si>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</si>
  <si>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</si>
  <si>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</si>
  <si>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</si>
  <si>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</si>
  <si>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</si>
  <si>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</si>
  <si>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</si>
  <si>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</si>
  <si>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</si>
  <si>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</si>
  <si>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</si>
  <si>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</si>
  <si>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</si>
  <si>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</si>
  <si>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</si>
  <si>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</si>
  <si>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</si>
  <si>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</si>
  <si>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</si>
  <si>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</si>
  <si>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</si>
  <si>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</si>
  <si>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</si>
  <si>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</si>
  <si>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</si>
  <si>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</si>
  <si>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</si>
  <si>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</si>
  <si>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</si>
  <si>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</si>
  <si>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</si>
  <si>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</si>
  <si>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</si>
  <si>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</si>
  <si>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</si>
  <si>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</si>
  <si>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</si>
  <si>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</si>
  <si>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</si>
  <si>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</si>
  <si>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</si>
  <si>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</si>
  <si>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</si>
  <si>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</si>
  <si>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</si>
  <si>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</si>
  <si>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</si>
  <si>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</si>
  <si>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</si>
  <si>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</si>
  <si>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</si>
  <si>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</si>
  <si>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</si>
  <si>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</si>
  <si>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</si>
  <si>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</si>
  <si>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</si>
  <si>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</si>
  <si>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</si>
  <si>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</si>
  <si>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</si>
  <si>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</si>
  <si>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</si>
  <si>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</si>
  <si>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</si>
  <si>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</si>
  <si>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</si>
  <si>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</si>
  <si>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</si>
  <si>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</si>
  <si>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</si>
  <si>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</si>
  <si>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</si>
  <si>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</si>
  <si>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</si>
  <si>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</si>
  <si>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</si>
  <si>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</si>
  <si>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</si>
  <si>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</si>
  <si>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</si>
  <si>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</si>
  <si>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</si>
  <si>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</si>
  <si>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</si>
  <si>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</si>
  <si>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</si>
  <si>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</si>
  <si>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</si>
  <si>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</si>
  <si>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</si>
  <si>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</si>
  <si>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</si>
  <si>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</si>
  <si>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</si>
  <si>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</si>
  <si>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</si>
  <si>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</si>
  <si>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</si>
  <si>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</si>
  <si>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</si>
  <si>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</si>
  <si>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</si>
  <si>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</si>
  <si>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</si>
  <si>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</si>
  <si>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</si>
  <si>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</si>
  <si>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</si>
  <si>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</si>
  <si>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</si>
  <si>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</si>
  <si>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</si>
  <si>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</si>
  <si>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</si>
  <si>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</si>
  <si>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</si>
  <si>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</si>
  <si>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</si>
  <si>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</si>
  <si>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</si>
  <si>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</si>
  <si>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</si>
  <si>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</si>
  <si>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</si>
  <si>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</si>
  <si>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</si>
  <si>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</si>
  <si>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</si>
  <si>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</si>
  <si>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</si>
  <si>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</si>
  <si>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</si>
  <si>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</si>
  <si>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</si>
  <si>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</si>
  <si>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</si>
  <si>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</si>
  <si>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</si>
  <si>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</si>
  <si>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</si>
  <si>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</si>
  <si>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</si>
  <si>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</si>
  <si>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</si>
  <si>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</si>
  <si>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</si>
  <si>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</si>
  <si>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</si>
  <si>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</si>
  <si>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</si>
  <si>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</si>
  <si>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</si>
  <si>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</si>
  <si>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</si>
  <si>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</si>
  <si>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</si>
  <si>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</si>
  <si>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</si>
  <si>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</si>
  <si>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</si>
  <si>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</si>
  <si>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</si>
  <si>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</si>
  <si>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</si>
  <si>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</si>
  <si>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</si>
  <si>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</si>
  <si>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</si>
  <si>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</si>
  <si>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</si>
  <si>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</si>
  <si>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</si>
  <si>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</si>
  <si>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</si>
  <si>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</si>
  <si>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</si>
  <si>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</si>
  <si>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</si>
  <si>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</si>
  <si>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</si>
  <si>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</si>
  <si>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</si>
  <si>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</si>
  <si>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</si>
  <si>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</si>
  <si>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</si>
  <si>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</si>
  <si>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</si>
  <si>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</si>
  <si>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</si>
  <si>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</si>
  <si>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</si>
  <si>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</si>
  <si>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</si>
  <si>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</si>
  <si>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</si>
  <si>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</si>
  <si>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</si>
  <si>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</si>
  <si>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</si>
  <si>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</si>
  <si>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</si>
  <si>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</si>
  <si>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</si>
  <si>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</si>
  <si>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</si>
  <si>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</si>
  <si>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</si>
  <si>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</si>
  <si>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</si>
  <si>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</si>
  <si>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</si>
  <si>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</si>
  <si>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</si>
  <si>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</si>
  <si>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</si>
  <si>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</si>
  <si>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</si>
  <si>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</si>
  <si>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</si>
  <si>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</si>
  <si>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</si>
  <si>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</si>
  <si>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</si>
  <si>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</si>
  <si>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</si>
  <si>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</si>
  <si>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</si>
  <si>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</si>
  <si>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</si>
  <si>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</si>
  <si>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</si>
  <si>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</si>
  <si>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</si>
  <si>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</si>
  <si>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</si>
  <si>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</si>
  <si>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</si>
  <si>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</si>
  <si>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</si>
  <si>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</si>
  <si>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</si>
  <si>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</si>
  <si>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</si>
  <si>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</si>
  <si>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</si>
  <si>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</si>
  <si>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</si>
  <si>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</si>
  <si>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</si>
  <si>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</si>
  <si>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</si>
  <si>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</si>
  <si>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</si>
  <si>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</si>
  <si>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</si>
  <si>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</si>
  <si>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</si>
  <si>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</si>
  <si>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</si>
  <si>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</si>
  <si>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</si>
  <si>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</si>
  <si>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</si>
  <si>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</si>
  <si>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</si>
  <si>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</si>
  <si>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</si>
  <si>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</si>
  <si>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</si>
  <si>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</si>
  <si>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</si>
  <si>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</si>
  <si>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</si>
  <si>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</si>
  <si>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</si>
  <si>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</si>
  <si>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</si>
  <si>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</si>
  <si>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</si>
  <si>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</si>
  <si>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</si>
  <si>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</si>
  <si>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</si>
  <si>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</si>
  <si>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</si>
  <si>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</si>
  <si>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</si>
  <si>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</si>
  <si>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</si>
  <si>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</si>
  <si>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</si>
  <si>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</si>
  <si>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</si>
  <si>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</si>
  <si>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</si>
  <si>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</si>
  <si>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</si>
  <si>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</si>
  <si>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</si>
  <si>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</si>
  <si>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</si>
  <si>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</si>
  <si>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</si>
  <si>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</si>
  <si>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</si>
  <si>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</si>
  <si>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</si>
  <si>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</si>
  <si>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</si>
  <si>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</si>
  <si>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</si>
  <si>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</si>
  <si>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</si>
  <si>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</si>
  <si>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</si>
  <si>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</si>
  <si>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</si>
  <si>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</si>
  <si>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</si>
  <si>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</si>
  <si>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</si>
  <si>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</si>
  <si>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</si>
  <si>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</si>
  <si>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</si>
  <si>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</si>
  <si>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</si>
  <si>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</si>
  <si>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</si>
  <si>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</si>
  <si>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</si>
  <si>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</si>
  <si>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</si>
  <si>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</si>
  <si>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</si>
  <si>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</si>
  <si>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</si>
  <si>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</si>
  <si>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</si>
  <si>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</si>
  <si>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</si>
  <si>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</si>
  <si>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</si>
  <si>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</si>
  <si>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</si>
  <si>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</si>
  <si>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</si>
  <si>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</si>
  <si>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</si>
  <si>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</si>
  <si>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</si>
  <si>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</si>
  <si>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</si>
  <si>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</si>
  <si>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</si>
  <si>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</si>
  <si>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</si>
  <si>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</si>
  <si>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</si>
  <si>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</si>
  <si>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</si>
  <si>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</si>
  <si>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</si>
  <si>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</si>
  <si>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</si>
  <si>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</si>
  <si>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</si>
  <si>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</si>
  <si>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</si>
  <si>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</si>
  <si>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</si>
  <si>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</si>
  <si>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</si>
  <si>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</si>
  <si>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</si>
  <si>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</si>
  <si>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</si>
  <si>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</si>
  <si>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</si>
  <si>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</si>
  <si>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</si>
  <si>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</si>
  <si>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</si>
  <si>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</si>
  <si>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</si>
  <si>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</si>
  <si>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</si>
  <si>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</si>
  <si>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</si>
  <si>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</si>
  <si>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</si>
  <si>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</si>
  <si>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</si>
  <si>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</si>
  <si>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</si>
  <si>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</si>
  <si>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</si>
  <si>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</si>
  <si>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</si>
  <si>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</si>
  <si>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</si>
  <si>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</si>
  <si>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</si>
  <si>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</si>
  <si>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</si>
  <si>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</si>
  <si>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</si>
  <si>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</si>
  <si>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</si>
  <si>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</si>
  <si>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</si>
  <si>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</si>
  <si>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</si>
  <si>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</si>
  <si>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</si>
  <si>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</si>
  <si>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</si>
  <si>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</si>
  <si>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</si>
  <si>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</si>
  <si>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</si>
  <si>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</si>
  <si>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</si>
  <si>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</si>
  <si>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</si>
  <si>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</si>
  <si>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</si>
  <si>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</si>
  <si>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</si>
  <si>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</si>
  <si>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</si>
  <si>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</si>
  <si>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</si>
  <si>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</si>
  <si>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</si>
  <si>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</si>
  <si>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</si>
  <si>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</si>
  <si>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</si>
  <si>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</si>
  <si>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</si>
  <si>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</si>
  <si>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</si>
  <si>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</si>
  <si>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</si>
  <si>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</si>
  <si>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</si>
  <si>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</si>
  <si>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</si>
  <si>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</si>
  <si>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</si>
  <si>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</si>
  <si>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</si>
  <si>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</si>
  <si>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</si>
  <si>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</si>
  <si>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</si>
  <si>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</si>
  <si>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</si>
  <si>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</si>
  <si>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</si>
  <si>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</si>
  <si>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</si>
  <si>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</si>
  <si>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</si>
  <si>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</si>
  <si>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</si>
  <si>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</si>
  <si>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</si>
  <si>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</si>
  <si>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</si>
  <si>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</si>
  <si>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</si>
  <si>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</si>
  <si>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</si>
  <si>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</si>
  <si>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</si>
  <si>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</si>
  <si>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</si>
  <si>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</si>
  <si>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</si>
  <si>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</si>
  <si>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</si>
  <si>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</si>
  <si>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</si>
  <si>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</si>
  <si>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</si>
  <si>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</si>
  <si>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</si>
  <si>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</si>
  <si>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</si>
  <si>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</si>
  <si>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</si>
  <si>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</si>
  <si>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</si>
  <si>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</si>
  <si>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</si>
  <si>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</si>
  <si>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</si>
  <si>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</si>
  <si>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</si>
  <si>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</si>
  <si>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</si>
  <si>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</si>
  <si>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</si>
  <si>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</si>
  <si>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</si>
  <si>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</si>
  <si>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</si>
  <si>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</si>
  <si>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</si>
  <si>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</si>
  <si>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</si>
  <si>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</si>
  <si>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</si>
  <si>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</si>
  <si>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</si>
  <si>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</si>
  <si>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</si>
  <si>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</si>
  <si>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</si>
  <si>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</si>
  <si>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</si>
  <si>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</si>
  <si>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</si>
  <si>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</si>
  <si>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</si>
  <si>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</si>
  <si>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</si>
  <si>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</si>
  <si>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</si>
  <si>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</si>
  <si>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</si>
  <si>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</si>
  <si>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</si>
  <si>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</si>
  <si>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</si>
  <si>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</si>
  <si>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</si>
  <si>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</si>
  <si>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</si>
  <si>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</si>
  <si>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</si>
  <si>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</si>
  <si>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</si>
  <si>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</si>
  <si>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</si>
  <si>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</si>
  <si>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</si>
  <si>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</si>
  <si>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</si>
  <si>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</si>
  <si>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</si>
  <si>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</si>
  <si>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</si>
  <si>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</si>
  <si>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</si>
  <si>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</si>
  <si>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</si>
  <si>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</si>
  <si>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</si>
  <si>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</si>
  <si>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</si>
  <si>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</si>
  <si>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</si>
  <si>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</si>
  <si>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</si>
  <si>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</si>
  <si>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</si>
  <si>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</si>
  <si>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</si>
  <si>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</si>
  <si>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</si>
  <si>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</si>
  <si>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</si>
  <si>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</si>
  <si>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</si>
  <si>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</si>
  <si>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</si>
  <si>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</si>
  <si>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</si>
  <si>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</si>
  <si>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</si>
  <si>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</si>
  <si>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</si>
  <si>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</si>
  <si>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</si>
  <si>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</si>
  <si>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</si>
  <si>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</si>
  <si>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</si>
  <si>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</si>
  <si>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</si>
  <si>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</si>
  <si>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</si>
  <si>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</si>
  <si>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</si>
  <si>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</si>
  <si>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</si>
  <si>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</si>
  <si>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</si>
  <si>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</si>
  <si>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</si>
  <si>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</si>
  <si>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</si>
  <si>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</si>
  <si>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</si>
  <si>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</si>
  <si>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</si>
  <si>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</si>
  <si>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</si>
  <si>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</si>
  <si>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</si>
  <si>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</si>
  <si>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</si>
  <si>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</si>
  <si>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</si>
  <si>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</si>
  <si>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</si>
  <si>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</si>
  <si>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</si>
  <si>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</si>
  <si>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</si>
  <si>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</si>
  <si>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</si>
  <si>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</si>
  <si>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</si>
  <si>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</si>
  <si>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</si>
  <si>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</si>
  <si>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</si>
  <si>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</si>
  <si>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</si>
  <si>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</si>
  <si>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</si>
  <si>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</si>
  <si>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</si>
  <si>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</si>
  <si>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</si>
  <si>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</si>
  <si>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</si>
  <si>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</si>
  <si>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</si>
  <si>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</si>
  <si>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</si>
  <si>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</si>
  <si>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</si>
  <si>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</si>
  <si>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</si>
  <si>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</si>
  <si>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</si>
  <si>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</si>
  <si>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</si>
  <si>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</si>
  <si>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</si>
  <si>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</si>
  <si>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</si>
  <si>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</si>
  <si>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</si>
  <si>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</si>
  <si>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</si>
  <si>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</si>
  <si>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</si>
  <si>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</si>
  <si>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</si>
  <si>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</si>
  <si>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</si>
  <si>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</si>
  <si>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</si>
  <si>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</si>
  <si>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</si>
  <si>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</si>
  <si>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</si>
  <si>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</si>
  <si>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</si>
  <si>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</si>
  <si>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</si>
  <si>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</si>
  <si>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</si>
  <si>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</si>
  <si>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</si>
  <si>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</si>
  <si>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</si>
  <si>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</si>
  <si>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</si>
  <si>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</si>
  <si>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</si>
  <si>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</si>
  <si>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</si>
  <si>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</si>
  <si>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</si>
  <si>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</si>
  <si>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</si>
  <si>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</si>
  <si>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</si>
  <si>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</si>
  <si>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</si>
  <si>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</si>
  <si>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</si>
  <si>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</si>
  <si>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</si>
  <si>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</si>
  <si>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</si>
  <si>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</si>
  <si>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</si>
  <si>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</si>
  <si>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</si>
  <si>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</si>
  <si>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</si>
  <si>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</si>
  <si>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</si>
  <si>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</si>
  <si>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</si>
  <si>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</si>
  <si>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</si>
  <si>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</si>
  <si>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</si>
  <si>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</si>
  <si>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</si>
  <si>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</si>
  <si>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</si>
  <si>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</si>
  <si>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</si>
  <si>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</si>
  <si>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</si>
  <si>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</si>
  <si>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</si>
  <si>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</si>
  <si>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</si>
  <si>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</si>
  <si>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</si>
  <si>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</si>
  <si>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</si>
  <si>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</si>
  <si>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</si>
  <si>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</si>
  <si>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</si>
  <si>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</si>
  <si>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</si>
  <si>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</si>
  <si>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</si>
  <si>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</si>
  <si>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</si>
  <si>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</si>
  <si>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</si>
  <si>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</si>
  <si>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</si>
  <si>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</si>
  <si>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</si>
  <si>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</si>
  <si>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</si>
  <si>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</si>
  <si>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</si>
  <si>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</si>
  <si>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</si>
  <si>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</si>
  <si>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</si>
  <si>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</si>
  <si>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</si>
  <si>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</si>
  <si>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</si>
  <si>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</si>
  <si>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</si>
  <si>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</si>
  <si>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</si>
  <si>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</si>
  <si>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</si>
  <si>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</si>
  <si>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</si>
  <si>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</si>
  <si>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</si>
  <si>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</si>
  <si>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</si>
  <si>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</si>
  <si>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</si>
  <si>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</si>
  <si>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</si>
  <si>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</si>
  <si>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</si>
  <si>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</si>
  <si>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</si>
  <si>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</si>
  <si>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</si>
  <si>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</si>
  <si>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</si>
  <si>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</si>
  <si>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</si>
  <si>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</si>
  <si>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</si>
  <si>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</si>
  <si>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</si>
  <si>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</si>
  <si>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</si>
  <si>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</si>
  <si>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</si>
  <si>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</si>
  <si>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</si>
  <si>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</si>
  <si>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</si>
  <si>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</si>
  <si>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</si>
  <si>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</si>
  <si>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</si>
  <si>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</si>
  <si>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</si>
  <si>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</si>
  <si>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</si>
  <si>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</si>
  <si>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</si>
  <si>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</si>
  <si>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</si>
  <si>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</si>
  <si>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</si>
  <si>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</si>
  <si>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</si>
  <si>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</si>
  <si>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</si>
  <si>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</si>
  <si>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</si>
  <si>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</si>
  <si>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</si>
  <si>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</si>
  <si>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</si>
  <si>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</si>
  <si>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</si>
  <si>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</si>
  <si>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</si>
  <si>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</si>
  <si>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</si>
  <si>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</si>
  <si>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</si>
  <si>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</si>
  <si>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</si>
  <si>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</si>
  <si>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</si>
  <si>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</si>
  <si>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</si>
  <si>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</si>
  <si>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</si>
  <si>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</si>
  <si>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</si>
  <si>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</si>
  <si>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</si>
  <si>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</si>
  <si>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</si>
  <si>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</si>
  <si>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</si>
  <si>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</si>
  <si>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</si>
  <si>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</si>
  <si>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</si>
  <si>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</si>
  <si>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</si>
  <si>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</si>
  <si>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</si>
  <si>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</si>
  <si>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</si>
  <si>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</si>
  <si>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</si>
  <si>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</si>
  <si>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</si>
  <si>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</si>
  <si>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</si>
  <si>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</si>
  <si>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</si>
  <si>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</si>
  <si>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</si>
  <si>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</si>
  <si>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</si>
  <si>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</si>
  <si>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</si>
  <si>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</si>
  <si>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</si>
  <si>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</si>
  <si>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</si>
  <si>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</si>
  <si>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</si>
  <si>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</si>
  <si>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</si>
  <si>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</si>
  <si>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</si>
  <si>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</si>
  <si>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</si>
  <si>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</si>
  <si>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</si>
  <si>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</si>
  <si>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</si>
  <si>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</si>
  <si>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</si>
  <si>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</si>
  <si>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</si>
  <si>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</si>
  <si>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</si>
  <si>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</si>
  <si>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</si>
  <si>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</si>
  <si>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</si>
  <si>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</si>
  <si>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</si>
  <si>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</si>
  <si>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</si>
  <si>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</si>
  <si>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</si>
  <si>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</si>
  <si>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</si>
  <si>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</si>
  <si>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</si>
  <si>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</si>
  <si>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</si>
  <si>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</si>
  <si>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</si>
  <si>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</si>
  <si>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</si>
  <si>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</si>
  <si>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</si>
  <si>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</si>
  <si>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</si>
  <si>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</si>
  <si>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</si>
  <si>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</si>
  <si>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</si>
  <si>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</si>
  <si>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</si>
  <si>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</si>
  <si>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</si>
  <si>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</si>
  <si>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</si>
  <si>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</si>
  <si>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</si>
  <si>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</si>
  <si>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</si>
  <si>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</si>
  <si>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</si>
  <si>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</si>
  <si>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</si>
  <si>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</si>
  <si>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</si>
  <si>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</si>
  <si>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</si>
  <si>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</si>
  <si>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</si>
  <si>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</si>
  <si>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</si>
  <si>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</si>
  <si>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</si>
  <si>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</si>
  <si>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</si>
  <si>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</si>
  <si>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</si>
  <si>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</si>
  <si>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</si>
  <si>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</si>
  <si>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</si>
  <si>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</si>
  <si>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</si>
  <si>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</si>
  <si>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</si>
  <si>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</si>
  <si>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</si>
  <si>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</si>
  <si>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</si>
  <si>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</si>
  <si>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</si>
  <si>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</si>
  <si>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</si>
  <si>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</si>
  <si>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</si>
  <si>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</si>
  <si>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</si>
  <si>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</si>
  <si>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</si>
  <si>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</si>
  <si>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</si>
  <si>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</si>
  <si>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</si>
  <si>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</si>
  <si>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</si>
  <si>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</si>
  <si>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</si>
  <si>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</si>
  <si>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</si>
  <si>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</si>
  <si>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</si>
  <si>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</si>
  <si>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</si>
  <si>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</si>
  <si>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</si>
  <si>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</si>
  <si>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</si>
  <si>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</si>
  <si>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</si>
  <si>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</si>
  <si>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</si>
  <si>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</si>
  <si>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</si>
  <si>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</si>
  <si>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</si>
  <si>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</si>
  <si>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</si>
  <si>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</si>
  <si>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</si>
  <si>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</si>
  <si>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</si>
  <si>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</si>
  <si>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</si>
  <si>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</si>
  <si>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</si>
  <si>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</si>
  <si>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</si>
  <si>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</si>
  <si>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</si>
  <si>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</si>
  <si>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</si>
  <si>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</si>
  <si>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</si>
  <si>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</si>
  <si>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</si>
  <si>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</si>
  <si>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</si>
  <si>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</si>
  <si>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</si>
  <si>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</si>
  <si>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</si>
  <si>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</si>
  <si>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</si>
  <si>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</si>
  <si>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</si>
  <si>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</si>
  <si>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</si>
  <si>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</si>
  <si>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</si>
  <si>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</si>
  <si>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</si>
  <si>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</si>
  <si>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</si>
  <si>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</si>
  <si>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</si>
  <si>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</si>
  <si>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</si>
  <si>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</si>
  <si>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</si>
  <si>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</si>
  <si>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</si>
  <si>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</si>
  <si>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</si>
  <si>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</si>
  <si>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</si>
  <si>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</si>
  <si>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</si>
  <si>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</si>
  <si>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</si>
  <si>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</si>
  <si>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</si>
  <si>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</si>
  <si>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</si>
  <si>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</si>
  <si>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</si>
  <si>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</si>
  <si>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</si>
  <si>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</si>
  <si>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</si>
  <si>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</si>
  <si>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</si>
  <si>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</si>
  <si>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</si>
  <si>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</si>
  <si>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</si>
  <si>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</si>
  <si>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</si>
  <si>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</si>
  <si>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</si>
  <si>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</si>
  <si>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</si>
  <si>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</si>
  <si>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</si>
  <si>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</si>
  <si>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</si>
  <si>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</si>
  <si>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</si>
  <si>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</si>
  <si>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</si>
  <si>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</si>
  <si>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</si>
  <si>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</si>
  <si>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</si>
  <si>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</si>
  <si>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</si>
  <si>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</si>
  <si>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</si>
  <si>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</si>
  <si>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</si>
  <si>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</si>
  <si>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</si>
  <si>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</si>
  <si>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</si>
  <si>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</si>
  <si>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</si>
  <si>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</si>
  <si>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</si>
  <si>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</si>
  <si>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</si>
  <si>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</si>
  <si>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</si>
  <si>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</si>
  <si>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</si>
  <si>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</si>
  <si>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</si>
  <si>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</si>
  <si>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</si>
  <si>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</si>
  <si>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</si>
  <si>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</si>
  <si>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</si>
  <si>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</si>
  <si>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</si>
  <si>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</si>
  <si>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</si>
  <si>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</si>
  <si>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</si>
  <si>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</si>
  <si>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</si>
  <si>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</si>
  <si>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</si>
  <si>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</si>
  <si>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</si>
  <si>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</si>
  <si>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</si>
  <si>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</si>
  <si>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</si>
  <si>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</si>
  <si>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</si>
  <si>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</si>
  <si>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</si>
  <si>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</si>
  <si>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</si>
  <si>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</si>
  <si>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</si>
  <si>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</si>
  <si>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</si>
  <si>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</si>
  <si>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</si>
  <si>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</si>
  <si>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</si>
  <si>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</si>
  <si>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</si>
  <si>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</si>
  <si>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</si>
  <si>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</si>
  <si>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</si>
  <si>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</si>
  <si>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</si>
  <si>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</si>
  <si>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</si>
  <si>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</si>
  <si>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</si>
  <si>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</si>
  <si>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</si>
  <si>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</si>
  <si>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</si>
  <si>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</si>
  <si>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</si>
  <si>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</si>
  <si>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</si>
  <si>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</si>
  <si>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</si>
  <si>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</si>
  <si>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</si>
  <si>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</si>
  <si>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</si>
  <si>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</si>
  <si>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</si>
  <si>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</si>
  <si>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</si>
  <si>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</si>
  <si>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</si>
  <si>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</si>
  <si>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</si>
  <si>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</si>
  <si>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</si>
  <si>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</si>
  <si>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</si>
  <si>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</si>
  <si>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</si>
  <si>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</si>
  <si>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</si>
  <si>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</si>
  <si>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</si>
  <si>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</si>
  <si>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</si>
  <si>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</si>
  <si>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</si>
  <si>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</si>
  <si>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</si>
  <si>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</si>
  <si>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</si>
  <si>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</si>
  <si>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</si>
  <si>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</si>
  <si>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</si>
  <si>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</si>
  <si>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</si>
  <si>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</si>
  <si>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</si>
  <si>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</si>
  <si>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</si>
  <si>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</si>
  <si>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</si>
  <si>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</si>
  <si>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</si>
  <si>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</si>
  <si>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</si>
  <si>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</si>
  <si>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</si>
  <si>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</si>
  <si>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</si>
  <si>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</si>
  <si>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</si>
  <si>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</si>
  <si>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</si>
  <si>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</si>
  <si>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</si>
  <si>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</si>
  <si>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</si>
  <si>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</si>
  <si>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</si>
  <si>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</si>
  <si>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</si>
  <si>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</si>
  <si>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</si>
  <si>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</si>
  <si>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</si>
  <si>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</si>
  <si>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</si>
  <si>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</si>
  <si>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</si>
  <si>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</si>
  <si>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</si>
  <si>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</si>
  <si>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</si>
  <si>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</si>
  <si>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</si>
  <si>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</si>
  <si>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</si>
  <si>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</si>
  <si>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</si>
  <si>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</si>
  <si>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</si>
  <si>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</si>
  <si>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</si>
  <si>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</si>
  <si>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</si>
  <si>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</si>
  <si>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</si>
  <si>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</si>
  <si>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</si>
  <si>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</si>
  <si>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</si>
  <si>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</si>
  <si>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</si>
  <si>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</si>
  <si>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</si>
  <si>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</si>
  <si>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</si>
  <si>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</si>
  <si>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</si>
  <si>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</si>
  <si>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</si>
  <si>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</si>
  <si>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</si>
  <si>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</si>
  <si>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</si>
  <si>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</si>
  <si>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</si>
  <si>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</si>
  <si>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</si>
  <si>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</si>
  <si>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</si>
  <si>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</si>
  <si>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</si>
  <si>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</si>
  <si>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</si>
  <si>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</si>
  <si>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</si>
  <si>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</si>
  <si>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</si>
  <si>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</si>
  <si>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</si>
  <si>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</si>
  <si>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</si>
  <si>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</si>
  <si>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</si>
  <si>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</si>
  <si>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</si>
  <si>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</si>
  <si>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</si>
  <si>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</si>
  <si>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</si>
  <si>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</si>
  <si>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</si>
  <si>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</si>
  <si>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</si>
  <si>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</si>
  <si>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</si>
  <si>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</si>
  <si>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</si>
  <si>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</si>
  <si>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</si>
  <si>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</si>
  <si>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</si>
  <si>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</si>
  <si>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</si>
  <si>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</si>
  <si>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</si>
  <si>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</si>
  <si>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</si>
  <si>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</si>
  <si>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</si>
  <si>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</si>
  <si>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</si>
  <si>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</si>
  <si>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</si>
  <si>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</si>
  <si>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</si>
  <si>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</si>
  <si>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</si>
  <si>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</si>
  <si>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</si>
  <si>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</si>
  <si>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</si>
  <si>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</si>
  <si>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</si>
  <si>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</si>
  <si>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</si>
  <si>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</si>
  <si>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</si>
  <si>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</si>
  <si>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</si>
  <si>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</si>
  <si>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</si>
  <si>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</si>
  <si>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</si>
  <si>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</si>
  <si>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</si>
  <si>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</si>
  <si>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</si>
  <si>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</si>
  <si>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</si>
  <si>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</si>
  <si>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</si>
  <si>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</si>
  <si>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</si>
  <si>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</si>
  <si>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</si>
  <si>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</si>
  <si>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</si>
  <si>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</si>
  <si>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</si>
  <si>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</si>
  <si>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</si>
  <si>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</si>
  <si>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</si>
  <si>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</si>
  <si>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</si>
  <si>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</si>
  <si>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</si>
  <si>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</si>
  <si>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</si>
  <si>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</si>
  <si>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</si>
  <si>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</si>
  <si>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</si>
  <si>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</si>
  <si>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</si>
  <si>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</si>
  <si>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</si>
  <si>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</si>
  <si>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</si>
  <si>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</si>
  <si>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</si>
  <si>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</si>
  <si>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</si>
  <si>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</si>
  <si>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</si>
  <si>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</si>
  <si>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</si>
  <si>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</si>
  <si>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</si>
  <si>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</si>
  <si>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</si>
  <si>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</si>
  <si>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</si>
  <si>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</si>
  <si>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</si>
  <si>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</si>
  <si>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</si>
  <si>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</si>
  <si>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</si>
  <si>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</si>
  <si>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</si>
  <si>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</si>
  <si>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</si>
  <si>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</si>
  <si>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</si>
  <si>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</si>
  <si>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</si>
  <si>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</si>
  <si>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</si>
  <si>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</si>
  <si>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</si>
  <si>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</si>
  <si>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</si>
  <si>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</si>
  <si>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</si>
  <si>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</si>
  <si>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</si>
  <si>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</si>
  <si>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</si>
  <si>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</si>
  <si>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</si>
  <si>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</si>
  <si>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</si>
  <si>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</si>
  <si>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</si>
  <si>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</si>
  <si>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</si>
  <si>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</si>
  <si>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</si>
  <si>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</si>
  <si>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</si>
  <si>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</si>
  <si>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</si>
  <si>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</si>
  <si>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</si>
  <si>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</si>
  <si>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</si>
  <si>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</si>
  <si>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</si>
  <si>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</si>
  <si>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</si>
  <si>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</si>
  <si>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</si>
  <si>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</si>
  <si>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</si>
  <si>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</si>
  <si>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</si>
  <si>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</si>
  <si>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</si>
  <si>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</si>
  <si>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</si>
  <si>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</si>
  <si>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</si>
  <si>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</si>
  <si>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</si>
  <si>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</si>
  <si>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</si>
  <si>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</si>
  <si>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</si>
  <si>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</si>
  <si>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</si>
  <si>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</si>
  <si>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</si>
  <si>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</si>
  <si>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</si>
  <si>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</si>
  <si>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</si>
  <si>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</si>
  <si>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</si>
  <si>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</si>
  <si>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</si>
  <si>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</si>
  <si>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</si>
  <si>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</si>
  <si>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</si>
  <si>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</si>
  <si>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</si>
  <si>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</si>
  <si>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</si>
  <si>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</si>
  <si>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</si>
  <si>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</si>
  <si>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</si>
  <si>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</si>
  <si>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</si>
  <si>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</si>
  <si>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</si>
  <si>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</si>
  <si>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</si>
  <si>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</si>
  <si>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</si>
  <si>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</si>
  <si>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</si>
  <si>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</si>
  <si>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</si>
  <si>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</si>
  <si>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</si>
  <si>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</si>
  <si>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</si>
  <si>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</si>
  <si>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</si>
  <si>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</si>
  <si>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</si>
  <si>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</si>
  <si>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</si>
  <si>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</si>
  <si>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</si>
  <si>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</si>
  <si>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</si>
  <si>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</si>
  <si>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</si>
  <si>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</si>
  <si>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</si>
  <si>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</si>
  <si>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</si>
  <si>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</si>
  <si>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</si>
  <si>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</si>
  <si>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</si>
  <si>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</si>
  <si>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</si>
  <si>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</si>
  <si>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</si>
  <si>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</si>
  <si>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</si>
  <si>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</si>
  <si>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</si>
  <si>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</si>
  <si>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</si>
  <si>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</si>
  <si>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</si>
  <si>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</si>
  <si>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</si>
  <si>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</si>
  <si>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</si>
  <si>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</si>
  <si>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</si>
  <si>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</si>
  <si>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</si>
  <si>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</si>
  <si>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</si>
  <si>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</si>
  <si>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</si>
  <si>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</si>
  <si>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</si>
  <si>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</si>
  <si>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</si>
  <si>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</si>
  <si>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</si>
  <si>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</si>
  <si>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</si>
  <si>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</si>
  <si>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</si>
  <si>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</si>
  <si>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</si>
  <si>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</si>
  <si>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</si>
  <si>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</si>
  <si>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</si>
  <si>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</si>
  <si>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</si>
  <si>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</si>
  <si>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</si>
  <si>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</si>
  <si>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</si>
  <si>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</si>
  <si>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</si>
  <si>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</si>
  <si>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</si>
  <si>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</si>
  <si>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</si>
  <si>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</si>
  <si>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</si>
  <si>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</si>
  <si>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</si>
  <si>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</si>
  <si>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</si>
  <si>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</si>
  <si>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</si>
  <si>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</si>
  <si>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</si>
  <si>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</si>
  <si>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</si>
  <si>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</si>
  <si>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</si>
  <si>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</si>
  <si>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</si>
  <si>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</si>
  <si>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</si>
  <si>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</si>
  <si>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</si>
  <si>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</si>
  <si>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</si>
  <si>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</si>
  <si>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</si>
  <si>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</si>
  <si>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</si>
  <si>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</si>
  <si>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</si>
  <si>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</si>
  <si>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</si>
  <si>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</si>
  <si>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</si>
  <si>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</si>
  <si>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</si>
  <si>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</si>
  <si>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</si>
  <si>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</si>
  <si>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</si>
  <si>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</si>
  <si>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</si>
  <si>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</si>
  <si>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</si>
  <si>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</si>
  <si>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</si>
  <si>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</si>
  <si>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</si>
  <si>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</si>
  <si>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</si>
  <si>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</si>
  <si>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</si>
  <si>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</si>
  <si>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</si>
  <si>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</si>
  <si>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</si>
  <si>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</si>
  <si>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</si>
  <si>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</si>
  <si>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</si>
  <si>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</si>
  <si>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</si>
  <si>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</si>
  <si>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</si>
  <si>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</si>
  <si>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</si>
  <si>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</si>
  <si>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</si>
  <si>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</si>
  <si>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</si>
  <si>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</si>
  <si>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</si>
  <si>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</si>
  <si>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</si>
  <si>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</si>
  <si>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</si>
  <si>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</si>
  <si>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</si>
  <si>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</si>
  <si>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</si>
  <si>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</si>
  <si>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</si>
  <si>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</si>
  <si>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</si>
  <si>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</si>
  <si>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</si>
  <si>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</si>
  <si>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</si>
  <si>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</si>
  <si>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</si>
  <si>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</si>
  <si>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</si>
  <si>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</si>
  <si>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</si>
  <si>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</si>
  <si>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</si>
  <si>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</si>
  <si>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</si>
  <si>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</si>
  <si>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</si>
  <si>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</si>
  <si>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</si>
  <si>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</si>
  <si>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</si>
  <si>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</si>
  <si>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</si>
  <si>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</si>
  <si>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</si>
  <si>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</si>
  <si>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</si>
  <si>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</si>
  <si>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</si>
  <si>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</si>
  <si>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</si>
  <si>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</si>
  <si>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</si>
  <si>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</si>
  <si>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</si>
  <si>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</si>
  <si>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</si>
  <si>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</si>
  <si>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</si>
  <si>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</si>
  <si>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</si>
  <si>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</si>
  <si>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</si>
  <si>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</si>
  <si>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</si>
  <si>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</si>
  <si>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</si>
  <si>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</si>
  <si>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</si>
  <si>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</si>
  <si>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</si>
  <si>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</si>
  <si>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</si>
  <si>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</si>
  <si>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</si>
  <si>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</si>
  <si>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</si>
  <si>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</si>
  <si>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</si>
  <si>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</si>
  <si>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</si>
  <si>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</si>
  <si>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</si>
  <si>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</si>
  <si>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</si>
  <si>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</si>
  <si>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</si>
  <si>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</si>
  <si>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</si>
  <si>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</si>
  <si>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</si>
  <si>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</si>
  <si>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</si>
  <si>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</si>
  <si>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</si>
  <si>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</si>
  <si>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</si>
  <si>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</si>
  <si>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</si>
  <si>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</si>
  <si>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</si>
  <si>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</si>
  <si>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</si>
  <si>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</si>
  <si>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</si>
  <si>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</si>
  <si>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</si>
  <si>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</si>
  <si>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</si>
  <si>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</si>
  <si>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</si>
  <si>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</si>
  <si>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</si>
  <si>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</si>
  <si>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</si>
  <si>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</si>
  <si>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</si>
  <si>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</si>
  <si>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</si>
  <si>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</si>
  <si>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</si>
  <si>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</si>
  <si>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</si>
  <si>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</si>
  <si>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</si>
  <si>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</si>
  <si>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</si>
  <si>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</si>
  <si>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</si>
  <si>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</si>
  <si>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</si>
  <si>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</si>
  <si>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</si>
  <si>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</si>
  <si>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</si>
  <si>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</si>
  <si>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</si>
  <si>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</si>
  <si>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</si>
  <si>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</si>
  <si>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</si>
  <si>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</si>
  <si>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</si>
  <si>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</si>
  <si>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</si>
  <si>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</si>
  <si>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</si>
  <si>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</si>
  <si>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</si>
  <si>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</si>
  <si>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</si>
  <si>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</si>
  <si>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</si>
  <si>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</si>
  <si>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</si>
  <si>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</si>
  <si>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</si>
  <si>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</si>
  <si>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</si>
  <si>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</si>
  <si>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</si>
  <si>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</si>
  <si>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</si>
  <si>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</si>
  <si>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</si>
  <si>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</si>
  <si>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</si>
  <si>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</si>
  <si>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</si>
  <si>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</si>
  <si>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</si>
  <si>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</si>
  <si>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</si>
  <si>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</si>
  <si>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</si>
  <si>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</si>
  <si>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</si>
  <si>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</si>
  <si>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</si>
  <si>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</si>
  <si>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</si>
  <si>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</si>
  <si>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</si>
  <si>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</si>
  <si>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</si>
  <si>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</si>
  <si>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</si>
  <si>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</si>
  <si>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</si>
  <si>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</si>
  <si>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</si>
  <si>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</si>
  <si>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</si>
  <si>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</si>
  <si>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</si>
  <si>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</si>
  <si>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</si>
  <si>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</si>
  <si>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</si>
  <si>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</si>
  <si>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</si>
  <si>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</si>
  <si>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</si>
  <si>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</si>
  <si>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</si>
  <si>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</si>
  <si>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</si>
  <si>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</si>
  <si>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</si>
  <si>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</si>
  <si>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</si>
  <si>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</si>
  <si>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</si>
  <si>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</si>
  <si>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</si>
  <si>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</si>
  <si>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</si>
  <si>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</si>
  <si>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</si>
  <si>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</si>
  <si>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</si>
  <si>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</si>
  <si>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</si>
  <si>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</si>
  <si>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</si>
  <si>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</si>
  <si>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</si>
  <si>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</si>
  <si>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</si>
  <si>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</si>
  <si>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</si>
  <si>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</si>
  <si>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</si>
  <si>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</si>
  <si>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</si>
  <si>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</si>
  <si>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</si>
  <si>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</si>
  <si>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</si>
  <si>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</si>
  <si>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</si>
  <si>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</si>
  <si>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</si>
  <si>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</si>
  <si>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</si>
  <si>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</si>
  <si>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</si>
  <si>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</si>
  <si>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</si>
  <si>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</si>
  <si>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</si>
  <si>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</si>
  <si>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</si>
  <si>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</si>
  <si>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</si>
  <si>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</si>
  <si>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</si>
  <si>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</si>
  <si>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</si>
  <si>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</si>
  <si>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</si>
  <si>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</si>
  <si>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</si>
  <si>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</si>
  <si>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</si>
  <si>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</si>
  <si>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</si>
  <si>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</si>
  <si>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</si>
  <si>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</si>
  <si>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</si>
  <si>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</si>
  <si>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</si>
  <si>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</si>
  <si>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</si>
  <si>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</si>
  <si>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</si>
  <si>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</si>
  <si>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</si>
  <si>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</si>
  <si>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</si>
  <si>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</si>
  <si>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</si>
  <si>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</si>
  <si>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</si>
  <si>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</si>
  <si>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</si>
  <si>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</si>
  <si>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</si>
  <si>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</si>
  <si>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</si>
  <si>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</si>
  <si>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</si>
  <si>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</si>
  <si>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</si>
  <si>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</si>
  <si>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</si>
  <si>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</si>
  <si>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</si>
  <si>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</si>
  <si>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</si>
  <si>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</si>
  <si>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</si>
  <si>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</si>
  <si>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</si>
  <si>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</si>
  <si>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</si>
  <si>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</si>
  <si>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</si>
  <si>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</si>
  <si>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</si>
  <si>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</si>
  <si>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</si>
  <si>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</si>
  <si>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</si>
  <si>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</si>
  <si>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</si>
  <si>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</si>
  <si>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</si>
  <si>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</si>
  <si>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</si>
  <si>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</si>
  <si>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</si>
  <si>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</si>
  <si>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</si>
  <si>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</si>
  <si>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</si>
  <si>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</si>
  <si>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</si>
  <si>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</si>
  <si>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</si>
  <si>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</si>
  <si>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</si>
  <si>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</si>
  <si>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</si>
  <si>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</si>
  <si>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</si>
  <si>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</si>
  <si>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</si>
  <si>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</si>
  <si>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</si>
  <si>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</si>
  <si>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</si>
  <si>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</si>
  <si>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</si>
  <si>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</si>
  <si>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</si>
  <si>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</si>
  <si>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</si>
  <si>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</si>
  <si>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</si>
  <si>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</si>
  <si>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</si>
  <si>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</si>
  <si>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</si>
  <si>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</si>
  <si>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</si>
  <si>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</si>
  <si>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</si>
  <si>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</si>
  <si>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</si>
  <si>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</si>
  <si>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</si>
  <si>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</si>
  <si>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</si>
  <si>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</si>
  <si>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</si>
  <si>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</si>
  <si>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</si>
  <si>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</si>
  <si>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</si>
  <si>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</si>
  <si>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</si>
  <si>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</si>
  <si>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</si>
  <si>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</si>
  <si>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</si>
  <si>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</si>
  <si>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</si>
  <si>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</si>
  <si>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</si>
  <si>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</si>
  <si>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</si>
  <si>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</si>
  <si>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</si>
  <si>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</si>
  <si>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</si>
  <si>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</si>
  <si>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</si>
  <si>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</si>
  <si>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</si>
  <si>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</si>
  <si>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</si>
  <si>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</si>
  <si>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</si>
  <si>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</si>
  <si>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</si>
  <si>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</si>
  <si>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</si>
  <si>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</si>
  <si>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</si>
  <si>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</si>
  <si>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</si>
  <si>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</si>
  <si>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</si>
  <si>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</si>
  <si>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</si>
  <si>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</si>
  <si>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</si>
  <si>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</si>
  <si>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</si>
  <si>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</si>
  <si>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</si>
  <si>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</si>
  <si>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</si>
  <si>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</si>
  <si>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</si>
  <si>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</si>
  <si>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</si>
  <si>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</si>
  <si>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</si>
  <si>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</si>
  <si>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</si>
  <si>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</si>
  <si>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</si>
  <si>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</si>
  <si>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</si>
  <si>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</si>
  <si>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</si>
  <si>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</si>
  <si>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</si>
  <si>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</si>
  <si>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</si>
  <si>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</si>
  <si>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</si>
  <si>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</si>
  <si>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</si>
  <si>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</si>
  <si>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</si>
  <si>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</si>
  <si>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</si>
  <si>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</si>
  <si>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</si>
  <si>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</si>
  <si>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</si>
  <si>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</si>
  <si>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</si>
  <si>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</si>
  <si>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</si>
  <si>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</si>
  <si>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</si>
  <si>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</si>
  <si>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</si>
  <si>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</si>
  <si>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</si>
  <si>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</si>
  <si>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</si>
  <si>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</si>
  <si>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</si>
  <si>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</si>
  <si>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</si>
  <si>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</si>
  <si>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</si>
  <si>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</si>
  <si>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</si>
  <si>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</si>
  <si>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</si>
  <si>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</si>
  <si>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</si>
  <si>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</si>
  <si>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</si>
  <si>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</si>
  <si>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</si>
  <si>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</si>
  <si>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</si>
  <si>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</si>
  <si>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</si>
  <si>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</si>
  <si>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</si>
  <si>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</si>
  <si>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</si>
  <si>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</si>
  <si>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</si>
  <si>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</si>
  <si>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</si>
  <si>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</si>
  <si>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</si>
  <si>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</si>
  <si>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</si>
  <si>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</si>
  <si>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</si>
  <si>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</si>
  <si>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</si>
  <si>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</si>
  <si>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</si>
  <si>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</si>
  <si>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</si>
  <si>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</si>
  <si>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</si>
  <si>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</si>
  <si>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</si>
  <si>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</si>
  <si>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</si>
  <si>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</si>
  <si>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</si>
  <si>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</si>
  <si>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</si>
  <si>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</si>
  <si>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</si>
  <si>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</si>
  <si>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</si>
  <si>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</si>
  <si>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</si>
  <si>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</si>
  <si>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</si>
  <si>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</si>
  <si>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</si>
  <si>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</si>
  <si>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</si>
  <si>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</si>
  <si>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</si>
  <si>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</si>
  <si>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</si>
  <si>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</si>
  <si>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</si>
  <si>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</si>
  <si>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</si>
  <si>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</si>
  <si>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</si>
  <si>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</si>
  <si>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</si>
  <si>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</si>
  <si>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</si>
  <si>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</si>
  <si>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</si>
  <si>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</si>
  <si>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</si>
  <si>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</si>
  <si>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</si>
  <si>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</si>
  <si>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</si>
  <si>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</si>
  <si>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</si>
  <si>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</si>
  <si>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</si>
  <si>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</si>
  <si>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</si>
  <si>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</si>
  <si>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</si>
  <si>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</si>
  <si>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</si>
  <si>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</si>
  <si>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</si>
  <si>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</si>
  <si>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</si>
  <si>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</si>
  <si>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</si>
  <si>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</si>
  <si>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</si>
  <si>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</si>
  <si>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</si>
  <si>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</si>
  <si>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</si>
  <si>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</si>
  <si>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</si>
  <si>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</si>
  <si>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</si>
  <si>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</si>
  <si>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</si>
  <si>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</si>
  <si>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</si>
  <si>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</si>
  <si>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</si>
  <si>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</si>
  <si>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</si>
  <si>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</si>
  <si>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</si>
  <si>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</si>
  <si>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</si>
  <si>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</si>
  <si>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</si>
  <si>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</si>
  <si>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</si>
  <si>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</si>
  <si>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</si>
  <si>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</si>
  <si>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</si>
  <si>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</si>
  <si>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</si>
  <si>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</si>
  <si>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</si>
  <si>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</si>
  <si>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</si>
  <si>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</si>
  <si>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</si>
  <si>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</si>
  <si>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</si>
  <si>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</si>
  <si>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</si>
  <si>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</si>
  <si>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</si>
  <si>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</si>
  <si>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</si>
  <si>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</si>
  <si>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</si>
  <si>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</si>
  <si>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</si>
  <si>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</si>
  <si>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</si>
  <si>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</si>
  <si>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</si>
  <si>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</si>
  <si>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</si>
  <si>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</si>
  <si>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</si>
  <si>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</si>
  <si>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</si>
  <si>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</si>
  <si>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</si>
  <si>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</si>
  <si>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</si>
  <si>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</si>
  <si>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</si>
  <si>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</si>
  <si>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</si>
  <si>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</si>
  <si>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</si>
  <si>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</si>
  <si>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</si>
  <si>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</si>
  <si>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</si>
  <si>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</si>
  <si>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</si>
  <si>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</si>
  <si>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</si>
  <si>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</si>
  <si>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</si>
  <si>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</si>
  <si>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</si>
  <si>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</si>
  <si>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</si>
  <si>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</si>
  <si>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</si>
  <si>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</si>
  <si>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</si>
  <si>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</si>
  <si>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</si>
  <si>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</si>
  <si>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</si>
  <si>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</si>
  <si>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</si>
  <si>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</si>
  <si>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</si>
  <si>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</si>
  <si>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</si>
  <si>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</si>
  <si>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</si>
  <si>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</si>
  <si>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</si>
  <si>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</si>
  <si>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</si>
  <si>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</si>
  <si>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</si>
  <si>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</si>
  <si>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</si>
  <si>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</si>
  <si>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</si>
  <si>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</si>
  <si>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</si>
  <si>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</si>
  <si>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</si>
  <si>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</si>
  <si>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</si>
  <si>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</si>
  <si>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</si>
  <si>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</si>
  <si>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</si>
  <si>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</si>
  <si>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</si>
  <si>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</si>
  <si>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</si>
  <si>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</si>
  <si>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</si>
  <si>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</si>
  <si>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</si>
  <si>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</si>
  <si>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</si>
  <si>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</si>
  <si>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</si>
  <si>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</si>
  <si>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</si>
  <si>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</si>
  <si>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</si>
  <si>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</si>
  <si>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</si>
  <si>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</si>
  <si>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</si>
  <si>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</si>
  <si>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</si>
  <si>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</si>
  <si>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</si>
  <si>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</si>
  <si>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</si>
  <si>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</si>
  <si>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</si>
  <si>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</si>
  <si>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</si>
  <si>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</si>
  <si>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</si>
  <si>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</si>
  <si>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</si>
  <si>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</si>
  <si>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</si>
  <si>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</si>
  <si>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</si>
  <si>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</si>
  <si>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</si>
  <si>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</si>
  <si>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</si>
  <si>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</si>
  <si>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</si>
  <si>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</si>
  <si>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</si>
  <si>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</si>
  <si>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</si>
  <si>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</si>
  <si>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</si>
  <si>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</si>
  <si>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</si>
  <si>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</si>
  <si>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</si>
  <si>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</si>
  <si>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</si>
  <si>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</si>
  <si>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</si>
  <si>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</si>
  <si>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</si>
  <si>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</si>
  <si>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</si>
  <si>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</si>
  <si>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</si>
  <si>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</si>
  <si>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</si>
  <si>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</si>
  <si>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</si>
  <si>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</si>
  <si>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</si>
  <si>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</si>
  <si>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</si>
  <si>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</si>
  <si>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</si>
  <si>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</si>
  <si>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</si>
  <si>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</si>
  <si>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</si>
  <si>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</si>
  <si>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</si>
  <si>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</si>
  <si>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</si>
  <si>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</si>
  <si>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</si>
  <si>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</si>
  <si>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</si>
  <si>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</si>
  <si>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</si>
  <si>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</si>
  <si>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</si>
  <si>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</si>
  <si>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</si>
  <si>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</si>
  <si>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</si>
  <si>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</si>
  <si>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</si>
  <si>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</si>
  <si>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</si>
  <si>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</si>
  <si>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</si>
  <si>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</si>
  <si>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</si>
  <si>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</si>
  <si>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</si>
  <si>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</si>
  <si>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</si>
  <si>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</si>
  <si>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</si>
  <si>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</si>
  <si>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</si>
  <si>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</si>
  <si>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</si>
  <si>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</si>
  <si>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</si>
  <si>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</si>
  <si>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</si>
  <si>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</si>
  <si>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</si>
  <si>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</si>
  <si>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</si>
  <si>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</si>
  <si>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</si>
  <si>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</si>
  <si>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</si>
  <si>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</si>
  <si>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</si>
  <si>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</si>
  <si>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</si>
  <si>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</si>
  <si>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</si>
  <si>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</si>
  <si>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</si>
  <si>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</si>
  <si>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</si>
  <si>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</si>
  <si>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</si>
  <si>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</si>
  <si>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</si>
  <si>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</si>
  <si>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</si>
  <si>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</si>
  <si>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</si>
  <si>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</si>
  <si>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</si>
  <si>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</si>
  <si>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</si>
  <si>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</si>
  <si>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</si>
  <si>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</si>
  <si>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</si>
  <si>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</si>
  <si>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</si>
  <si>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</si>
  <si>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</si>
  <si>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</si>
  <si>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</si>
  <si>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</si>
  <si>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</si>
  <si>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</si>
  <si>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</si>
  <si>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</si>
  <si>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</si>
  <si>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</si>
  <si>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</si>
  <si>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</si>
  <si>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</si>
  <si>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</si>
  <si>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</si>
  <si>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</si>
  <si>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</si>
  <si>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</si>
  <si>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</si>
  <si>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</si>
  <si>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</si>
  <si>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</si>
  <si>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</si>
  <si>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</si>
  <si>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</si>
  <si>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</si>
  <si>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</si>
  <si>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</si>
  <si>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</si>
  <si>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</si>
  <si>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</si>
  <si>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</si>
  <si>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</si>
  <si>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</si>
  <si>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</si>
  <si>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</si>
  <si>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</si>
  <si>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</si>
  <si>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</si>
  <si>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</si>
  <si>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</si>
  <si>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</si>
  <si>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</si>
  <si>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</si>
  <si>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</si>
  <si>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</si>
  <si>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</si>
  <si>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</si>
  <si>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</si>
  <si>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</si>
  <si>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</si>
  <si>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</si>
  <si>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</si>
  <si>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</si>
  <si>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</si>
  <si>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</si>
  <si>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</si>
  <si>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</si>
  <si>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</si>
  <si>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</si>
  <si>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</si>
  <si>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</si>
  <si>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</si>
  <si>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</si>
  <si>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</si>
  <si>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</si>
  <si>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</si>
  <si>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</si>
  <si>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</si>
  <si>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</si>
  <si>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</si>
  <si>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</si>
  <si>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</si>
  <si>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</si>
  <si>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</si>
  <si>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</si>
  <si>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</si>
  <si>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</si>
  <si>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</si>
  <si>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</si>
  <si>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</si>
  <si>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</si>
  <si>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</si>
  <si>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</si>
  <si>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</si>
  <si>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</si>
  <si>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</si>
  <si>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</si>
  <si>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</si>
  <si>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</si>
  <si>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</si>
  <si>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</si>
  <si>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</si>
  <si>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</si>
  <si>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</si>
  <si>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</si>
  <si>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</si>
  <si>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</si>
  <si>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</si>
  <si>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</si>
  <si>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</si>
  <si>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</si>
  <si>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</si>
  <si>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</si>
  <si>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</si>
  <si>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</si>
  <si>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</si>
  <si>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</si>
  <si>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</si>
  <si>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</si>
  <si>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</si>
  <si>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</si>
  <si>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</si>
  <si>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</si>
  <si>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</si>
  <si>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</si>
  <si>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</si>
  <si>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</si>
  <si>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</si>
  <si>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</si>
  <si>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</si>
  <si>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</si>
  <si>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</si>
  <si>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</si>
  <si>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</si>
  <si>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</si>
  <si>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</si>
  <si>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</si>
  <si>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</si>
  <si>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</si>
  <si>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</si>
  <si>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</si>
  <si>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</si>
  <si>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</si>
  <si>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</si>
  <si>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</si>
  <si>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</si>
  <si>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</si>
  <si>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</si>
  <si>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</si>
  <si>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</si>
  <si>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</si>
  <si>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</si>
  <si>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</si>
  <si>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</si>
  <si>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</si>
  <si>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</si>
  <si>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</si>
  <si>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</si>
  <si>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</si>
  <si>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</si>
  <si>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</si>
  <si>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</si>
  <si>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</si>
  <si>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</si>
  <si>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</si>
  <si>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</si>
  <si>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</si>
  <si>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</si>
  <si>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</si>
  <si>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</si>
  <si>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</si>
  <si>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</si>
  <si>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</si>
  <si>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</si>
  <si>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</si>
  <si>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</si>
  <si>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</si>
  <si>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</si>
  <si>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</si>
  <si>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</si>
  <si>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</si>
  <si>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</si>
  <si>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</si>
  <si>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</si>
  <si>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</si>
  <si>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</si>
  <si>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</si>
  <si>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</si>
  <si>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</si>
  <si>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</si>
  <si>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</si>
  <si>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</si>
  <si>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</si>
  <si>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</si>
  <si>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</si>
  <si>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</si>
  <si>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</si>
  <si>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</si>
  <si>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</si>
  <si>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</si>
  <si>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</si>
  <si>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</si>
  <si>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</si>
  <si>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</si>
  <si>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</si>
  <si>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</si>
  <si>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</si>
  <si>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</si>
  <si>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</si>
  <si>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</si>
  <si>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</si>
  <si>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</si>
  <si>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</si>
  <si>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</si>
  <si>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</si>
  <si>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</si>
  <si>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</si>
  <si>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</si>
  <si>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</si>
  <si>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</si>
  <si>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</si>
  <si>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</si>
  <si>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</si>
  <si>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</si>
  <si>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</si>
  <si>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</si>
  <si>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</si>
  <si>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</si>
  <si>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</si>
  <si>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</si>
  <si>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</si>
  <si>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</si>
  <si>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</si>
  <si>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</si>
  <si>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</si>
  <si>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</si>
  <si>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</si>
  <si>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</si>
  <si>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</si>
  <si>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</si>
  <si>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</si>
  <si>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</si>
  <si>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</si>
  <si>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</si>
  <si>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</si>
  <si>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</si>
  <si>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</si>
  <si>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</si>
  <si>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</si>
  <si>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</si>
  <si>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</si>
  <si>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</si>
  <si>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</si>
  <si>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</si>
  <si>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</si>
  <si>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</si>
  <si>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</si>
  <si>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</si>
  <si>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</si>
  <si>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</si>
  <si>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</si>
  <si>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</si>
  <si>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</si>
  <si>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</si>
  <si>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</si>
  <si>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</si>
  <si>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</si>
  <si>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</si>
  <si>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</si>
  <si>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</si>
  <si>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</si>
  <si>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</si>
  <si>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</si>
  <si>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</si>
  <si>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</si>
  <si>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</si>
  <si>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</si>
  <si>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</si>
  <si>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</si>
  <si>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</si>
  <si>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</si>
  <si>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</si>
  <si>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</si>
  <si>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</si>
  <si>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</si>
  <si>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</si>
  <si>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</si>
  <si>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</si>
  <si>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</si>
  <si>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</si>
  <si>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</si>
  <si>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</si>
  <si>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</si>
  <si>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</si>
  <si>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</si>
  <si>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</si>
  <si>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</si>
  <si>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</si>
  <si>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</si>
  <si>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</si>
  <si>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</si>
  <si>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</si>
  <si>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</si>
  <si>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</si>
  <si>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</si>
  <si>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</si>
  <si>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</si>
  <si>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</si>
  <si>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</si>
  <si>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</si>
  <si>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</si>
  <si>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</si>
  <si>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</si>
  <si>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</si>
  <si>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</si>
  <si>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</si>
  <si>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</si>
  <si>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</si>
  <si>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</si>
  <si>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</si>
  <si>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</si>
  <si>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</si>
  <si>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</si>
  <si>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</si>
  <si>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</si>
  <si>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</si>
  <si>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</si>
  <si>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</si>
  <si>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</si>
  <si>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</si>
  <si>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</si>
  <si>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</si>
  <si>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</si>
  <si>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</si>
  <si>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</si>
  <si>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</si>
  <si>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</si>
  <si>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</si>
  <si>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</si>
  <si>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</si>
  <si>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</si>
  <si>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</si>
  <si>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</si>
  <si>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</si>
  <si>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</si>
  <si>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</si>
  <si>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</si>
  <si>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</si>
  <si>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</si>
  <si>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</si>
  <si>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</si>
  <si>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</si>
  <si>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</si>
  <si>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</si>
  <si>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</si>
  <si>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</si>
  <si>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</si>
  <si>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</si>
  <si>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</si>
  <si>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</si>
  <si>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</si>
  <si>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</si>
  <si>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</si>
  <si>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</si>
  <si>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</si>
  <si>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</si>
  <si>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</si>
  <si>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</si>
  <si>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</si>
  <si>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</si>
  <si>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</si>
  <si>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</si>
  <si>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</si>
  <si>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</si>
  <si>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</si>
  <si>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</si>
  <si>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</si>
  <si>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</si>
  <si>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</si>
  <si>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</si>
  <si>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</si>
  <si>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</si>
  <si>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</si>
  <si>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</si>
  <si>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</si>
  <si>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</si>
  <si>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</si>
  <si>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</si>
  <si>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</si>
  <si>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</si>
  <si>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</si>
  <si>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</si>
  <si>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</si>
  <si>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</si>
  <si>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</si>
  <si>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</si>
  <si>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</si>
  <si>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</si>
  <si>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</si>
  <si>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</si>
  <si>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</si>
  <si>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</si>
  <si>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</si>
  <si>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</si>
  <si>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</si>
  <si>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</si>
  <si>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</si>
  <si>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</si>
  <si>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</si>
  <si>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</si>
  <si>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</si>
  <si>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</si>
  <si>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</si>
  <si>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</si>
  <si>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</si>
  <si>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</si>
  <si>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</si>
  <si>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</si>
  <si>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</si>
  <si>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</si>
  <si>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</si>
  <si>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</si>
  <si>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</si>
  <si>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</si>
  <si>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</si>
  <si>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</si>
  <si>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</si>
  <si>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</si>
  <si>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</si>
  <si>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</si>
  <si>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</si>
  <si>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</si>
  <si>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</si>
  <si>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</si>
  <si>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</si>
  <si>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</si>
  <si>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</si>
  <si>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</si>
  <si>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</si>
  <si>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</si>
  <si>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</si>
  <si>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</si>
  <si>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</si>
  <si>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</si>
  <si>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</si>
  <si>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</si>
  <si>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</si>
  <si>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</si>
  <si>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</si>
  <si>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</si>
  <si>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</si>
  <si>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</si>
  <si>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</si>
  <si>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</si>
  <si>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</si>
  <si>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</si>
  <si>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</si>
  <si>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</si>
  <si>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</si>
  <si>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</si>
  <si>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</si>
  <si>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</si>
  <si>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</si>
  <si>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</si>
  <si>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</si>
  <si>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</si>
  <si>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</si>
  <si>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</si>
  <si>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</si>
  <si>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</si>
  <si>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</si>
  <si>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</si>
  <si>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</si>
  <si>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</si>
  <si>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</si>
  <si>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</si>
  <si>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</si>
  <si>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</si>
  <si>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</si>
  <si>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</si>
  <si>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</si>
  <si>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</si>
  <si>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</si>
  <si>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</si>
  <si>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</si>
  <si>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</si>
  <si>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</si>
  <si>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</si>
  <si>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</si>
  <si>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</si>
  <si>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</si>
  <si>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</si>
  <si>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</si>
  <si>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</si>
  <si>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</si>
  <si>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</si>
  <si>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</si>
  <si>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</si>
  <si>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</si>
  <si>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</si>
  <si>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</si>
  <si>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</si>
  <si>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</si>
  <si>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</si>
  <si>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</si>
  <si>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</si>
  <si>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</si>
  <si>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</si>
  <si>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</si>
  <si>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</si>
  <si>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</si>
  <si>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</si>
  <si>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</si>
  <si>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</si>
  <si>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</si>
  <si>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</si>
  <si>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</si>
  <si>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</si>
  <si>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</si>
  <si>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</si>
  <si>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</si>
  <si>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</si>
  <si>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</si>
  <si>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</si>
  <si>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</si>
  <si>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</si>
  <si>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</si>
  <si>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</si>
  <si>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</si>
  <si>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</si>
  <si>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</si>
  <si>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</si>
  <si>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</si>
  <si>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</si>
  <si>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</si>
  <si>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</si>
  <si>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</si>
  <si>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</si>
  <si>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</si>
  <si>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</si>
  <si>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</si>
  <si>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</si>
  <si>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</si>
  <si>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</si>
  <si>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</si>
  <si>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</si>
  <si>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</si>
  <si>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</si>
  <si>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</si>
  <si>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</si>
  <si>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</si>
  <si>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</si>
  <si>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</si>
  <si>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</si>
  <si>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</si>
  <si>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</si>
  <si>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</si>
  <si>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</si>
  <si>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</si>
  <si>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</si>
  <si>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</si>
  <si>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</si>
  <si>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</si>
  <si>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</si>
  <si>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</si>
  <si>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</si>
  <si>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</si>
  <si>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</si>
  <si>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</si>
  <si>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</si>
  <si>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</si>
  <si>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</si>
  <si>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</si>
  <si>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</si>
  <si>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</si>
  <si>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</si>
  <si>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</si>
  <si>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</si>
  <si>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</si>
  <si>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</si>
  <si>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</si>
  <si>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</si>
  <si>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</si>
  <si>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</si>
  <si>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</si>
  <si>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</si>
  <si>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</si>
  <si>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</si>
  <si>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</si>
  <si>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</si>
  <si>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</si>
  <si>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</si>
  <si>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</si>
  <si>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</si>
  <si>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</si>
  <si>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</si>
  <si>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</si>
  <si>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</si>
  <si>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</si>
  <si>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</si>
  <si>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</si>
  <si>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</si>
  <si>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</si>
  <si>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</si>
  <si>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</si>
  <si>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</si>
  <si>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</si>
  <si>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</si>
  <si>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</si>
  <si>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</si>
  <si>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</si>
  <si>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</si>
  <si>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</si>
  <si>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</si>
  <si>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</si>
  <si>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</si>
  <si>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</si>
  <si>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</si>
  <si>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</si>
  <si>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</si>
  <si>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</si>
  <si>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</si>
  <si>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</si>
  <si>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</si>
  <si>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</si>
  <si>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</si>
  <si>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</si>
  <si>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</si>
  <si>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</si>
  <si>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</si>
  <si>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</si>
  <si>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</si>
  <si>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</si>
  <si>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</si>
  <si>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</si>
  <si>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</si>
  <si>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</si>
  <si>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</si>
  <si>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</si>
  <si>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</si>
  <si>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</si>
  <si>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</si>
  <si>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</si>
  <si>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</si>
  <si>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</si>
  <si>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</si>
  <si>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</si>
  <si>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</si>
  <si>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</si>
  <si>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</si>
  <si>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</si>
  <si>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</si>
  <si>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</si>
  <si>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</si>
  <si>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</si>
  <si>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</si>
  <si>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</si>
  <si>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</si>
  <si>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</si>
  <si>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</si>
  <si>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</si>
  <si>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</si>
  <si>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</si>
  <si>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</si>
  <si>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</si>
  <si>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</si>
  <si>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</si>
  <si>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</si>
  <si>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</si>
  <si>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</si>
  <si>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</si>
  <si>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</si>
  <si>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</si>
  <si>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</si>
  <si>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</si>
  <si>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</si>
  <si>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</si>
  <si>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</si>
  <si>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</si>
  <si>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</si>
  <si>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</si>
  <si>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</si>
  <si>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</si>
  <si>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</si>
  <si>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</si>
  <si>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</si>
  <si>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</si>
  <si>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</si>
  <si>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</si>
  <si>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</si>
  <si>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</si>
  <si>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</si>
  <si>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</si>
  <si>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</si>
  <si>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</si>
  <si>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</si>
  <si>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</si>
  <si>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</si>
  <si>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</si>
  <si>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</si>
  <si>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</si>
  <si>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</si>
  <si>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</si>
  <si>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</si>
  <si>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</si>
  <si>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</si>
  <si>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</si>
  <si>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</si>
  <si>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</si>
  <si>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</si>
  <si>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</si>
  <si>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</si>
  <si>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</si>
  <si>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</si>
  <si>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</si>
  <si>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</si>
  <si>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</si>
  <si>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</si>
  <si>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</si>
  <si>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</si>
  <si>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</si>
  <si>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</si>
  <si>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</si>
  <si>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</si>
  <si>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</si>
  <si>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</si>
  <si>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</si>
  <si>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</si>
  <si>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</si>
  <si>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</si>
  <si>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</si>
  <si>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</si>
  <si>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</si>
  <si>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</si>
  <si>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</si>
  <si>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</si>
  <si>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</si>
  <si>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</si>
  <si>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</si>
  <si>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</si>
  <si>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</si>
  <si>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</si>
  <si>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</si>
  <si>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</si>
  <si>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</si>
  <si>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</si>
  <si>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</si>
  <si>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</si>
  <si>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</si>
  <si>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</si>
  <si>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</si>
  <si>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</si>
  <si>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</si>
  <si>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</si>
  <si>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</si>
  <si>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</si>
  <si>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</si>
  <si>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</si>
  <si>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</si>
  <si>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</si>
  <si>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</si>
  <si>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</si>
  <si>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</si>
  <si>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</si>
  <si>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</si>
  <si>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</si>
  <si>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</si>
  <si>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</si>
  <si>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</si>
  <si>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</si>
  <si>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</si>
  <si>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</si>
  <si>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</si>
  <si>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</si>
  <si>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</si>
  <si>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</si>
  <si>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</si>
  <si>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</si>
  <si>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</si>
  <si>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</si>
  <si>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</si>
  <si>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</si>
  <si>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</si>
  <si>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</si>
  <si>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</si>
  <si>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</si>
  <si>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</si>
  <si>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</si>
  <si>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</si>
  <si>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</si>
  <si>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</si>
  <si>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</si>
  <si>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</si>
  <si>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</si>
  <si>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</si>
  <si>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</si>
  <si>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</si>
  <si>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</si>
  <si>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</si>
  <si>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</si>
  <si>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</si>
  <si>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</si>
  <si>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</si>
  <si>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</si>
  <si>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</si>
  <si>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</si>
  <si>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</si>
  <si>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</si>
  <si>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</si>
  <si>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</si>
  <si>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</si>
  <si>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</si>
  <si>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</si>
  <si>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</si>
  <si>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</si>
  <si>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</si>
  <si>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</si>
  <si>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</si>
  <si>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</si>
  <si>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</si>
  <si>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</si>
  <si>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</si>
  <si>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</si>
  <si>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</si>
  <si>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</si>
  <si>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</si>
  <si>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</si>
  <si>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</si>
  <si>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</si>
  <si>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</si>
  <si>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</si>
  <si>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</si>
  <si>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</si>
  <si>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</si>
  <si>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</si>
  <si>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</si>
  <si>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</si>
  <si>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</si>
  <si>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</si>
  <si>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</si>
  <si>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</si>
  <si>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</si>
  <si>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</si>
  <si>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</si>
  <si>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</si>
  <si>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</si>
  <si>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</si>
  <si>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</si>
  <si>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</si>
  <si>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</si>
  <si>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</si>
  <si>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</si>
  <si>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</si>
  <si>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</si>
  <si>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</si>
  <si>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</si>
  <si>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</si>
  <si>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</si>
  <si>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</si>
  <si>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</si>
  <si>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</si>
  <si>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</si>
  <si>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</si>
  <si>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</si>
  <si>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</si>
  <si>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</si>
  <si>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</si>
  <si>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</si>
  <si>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</si>
  <si>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</si>
  <si>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</si>
  <si>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</si>
  <si>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</si>
  <si>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</si>
  <si>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</si>
  <si>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</si>
  <si>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</si>
  <si>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</si>
  <si>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</si>
  <si>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</si>
  <si>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</si>
  <si>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</si>
  <si>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</si>
  <si>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</si>
  <si>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</si>
  <si>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</si>
  <si>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</si>
  <si>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</si>
  <si>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</si>
  <si>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</si>
  <si>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</si>
  <si>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</si>
  <si>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</si>
  <si>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</si>
  <si>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</si>
  <si>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</si>
  <si>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</si>
  <si>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</si>
  <si>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</si>
  <si>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</si>
  <si>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</si>
  <si>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</si>
  <si>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</si>
  <si>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</si>
  <si>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</si>
  <si>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</si>
  <si>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</si>
  <si>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</si>
  <si>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</si>
  <si>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</si>
  <si>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</si>
  <si>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</si>
  <si>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</si>
  <si>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</si>
  <si>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</si>
  <si>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</si>
  <si>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</si>
  <si>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</si>
  <si>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</si>
  <si>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</si>
  <si>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</si>
  <si>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</si>
  <si>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</si>
  <si>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</si>
  <si>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</si>
  <si>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</si>
  <si>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</si>
  <si>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</si>
  <si>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</si>
  <si>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</si>
  <si>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</si>
  <si>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</si>
  <si>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</si>
  <si>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</si>
  <si>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</si>
  <si>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</si>
  <si>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</si>
  <si>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</si>
  <si>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</si>
  <si>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</si>
  <si>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</si>
  <si>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</si>
  <si>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</si>
  <si>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</si>
  <si>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</si>
  <si>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</si>
  <si>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</si>
  <si>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</si>
  <si>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</si>
  <si>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</si>
  <si>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</si>
  <si>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</si>
  <si>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</si>
  <si>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</si>
  <si>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</si>
  <si>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</si>
  <si>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</si>
  <si>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</si>
  <si>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</si>
  <si>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</si>
  <si>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</si>
  <si>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</si>
  <si>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</si>
  <si>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</si>
  <si>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</si>
  <si>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</si>
  <si>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</si>
  <si>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</si>
  <si>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</si>
  <si>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</si>
  <si>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</si>
  <si>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</si>
  <si>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</si>
  <si>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</si>
  <si>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</si>
  <si>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</si>
  <si>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</si>
  <si>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</si>
  <si>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</si>
  <si>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</si>
  <si>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</si>
  <si>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</si>
  <si>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</si>
  <si>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</si>
  <si>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</si>
  <si>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</si>
  <si>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</si>
  <si>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</si>
  <si>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</si>
  <si>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</si>
  <si>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</si>
  <si>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</si>
  <si>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</si>
  <si>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</si>
  <si>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</si>
  <si>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</si>
  <si>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</si>
  <si>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</si>
  <si>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</si>
  <si>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</si>
  <si>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</si>
  <si>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</si>
  <si>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</si>
  <si>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</si>
  <si>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</si>
  <si>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</si>
  <si>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</si>
  <si>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</si>
  <si>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</si>
  <si>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</si>
  <si>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</si>
  <si>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</si>
  <si>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</si>
  <si>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</si>
  <si>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</si>
  <si>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</si>
  <si>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</si>
  <si>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</si>
  <si>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</si>
  <si>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</si>
  <si>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</si>
  <si>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</si>
  <si>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</si>
  <si>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</si>
  <si>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</si>
  <si>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</si>
  <si>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</si>
  <si>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</si>
  <si>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</si>
  <si>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</si>
  <si>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</si>
  <si>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</si>
  <si>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</si>
  <si>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</si>
  <si>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</si>
  <si>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</si>
  <si>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</si>
  <si>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</si>
  <si>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</si>
  <si>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</si>
  <si>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</si>
  <si>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</si>
  <si>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</si>
  <si>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</si>
  <si>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</si>
  <si>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</si>
  <si>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</si>
  <si>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</si>
  <si>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</si>
  <si>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</si>
  <si>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</si>
  <si>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</si>
  <si>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</si>
  <si>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</si>
  <si>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</si>
  <si>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</si>
  <si>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</si>
  <si>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</si>
  <si>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</si>
  <si>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</si>
  <si>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</si>
  <si>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</si>
  <si>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</si>
  <si>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</si>
  <si>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</si>
  <si>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</si>
  <si>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</si>
  <si>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</si>
  <si>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</si>
  <si>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</si>
  <si>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</si>
  <si>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</si>
  <si>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</si>
  <si>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</si>
  <si>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</si>
  <si>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</si>
  <si>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</si>
  <si>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</si>
  <si>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</si>
  <si>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</si>
  <si>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</si>
  <si>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</si>
  <si>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</si>
  <si>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</si>
  <si>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</si>
  <si>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</si>
  <si>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</si>
  <si>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</si>
  <si>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</si>
  <si>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</si>
  <si>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</si>
  <si>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</si>
  <si>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</si>
  <si>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</si>
  <si>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</si>
  <si>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</si>
  <si>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</si>
  <si>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</si>
  <si>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</si>
  <si>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</si>
  <si>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</si>
  <si>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</si>
  <si>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</si>
  <si>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</si>
  <si>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</si>
  <si>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</si>
  <si>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</si>
  <si>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</si>
  <si>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</si>
  <si>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</si>
  <si>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</si>
  <si>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</si>
  <si>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</si>
  <si>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</si>
  <si>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</si>
  <si>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</si>
  <si>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</si>
  <si>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</si>
  <si>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</si>
  <si>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</si>
  <si>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</si>
  <si>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</si>
  <si>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</si>
  <si>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</si>
  <si>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</si>
  <si>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</si>
  <si>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</si>
  <si>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</si>
  <si>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</si>
  <si>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</si>
  <si>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</si>
  <si>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</si>
  <si>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</si>
  <si>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</si>
  <si>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</si>
  <si>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</si>
  <si>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</si>
  <si>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</si>
  <si>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</si>
  <si>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</si>
  <si>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</si>
  <si>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</si>
  <si>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</si>
  <si>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</si>
  <si>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</si>
  <si>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</si>
  <si>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</si>
  <si>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</si>
  <si>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</si>
  <si>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</si>
  <si>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</si>
  <si>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</si>
  <si>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</si>
  <si>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</si>
  <si>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</si>
  <si>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</si>
  <si>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</si>
  <si>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</si>
  <si>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</si>
  <si>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</si>
  <si>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</si>
  <si>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</si>
  <si>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</si>
  <si>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</si>
  <si>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</si>
  <si>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</si>
  <si>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</si>
  <si>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</si>
  <si>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</si>
  <si>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</si>
  <si>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</si>
  <si>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</si>
  <si>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</si>
  <si>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</si>
  <si>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</si>
  <si>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</si>
  <si>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</si>
  <si>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</si>
  <si>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</si>
  <si>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</si>
  <si>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</si>
  <si>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</si>
  <si>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</si>
  <si>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</si>
  <si>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</si>
  <si>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</si>
  <si>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</si>
  <si>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</si>
  <si>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</si>
  <si>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</si>
  <si>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</si>
  <si>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</si>
  <si>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</si>
  <si>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</si>
  <si>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</si>
  <si>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</si>
  <si>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</si>
  <si>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</si>
  <si>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</si>
  <si>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</si>
  <si>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</si>
  <si>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</si>
  <si>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</si>
  <si>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</si>
  <si>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</si>
  <si>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</si>
  <si>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</si>
  <si>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</si>
  <si>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</si>
  <si>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</si>
  <si>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</si>
  <si>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</si>
  <si>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</si>
  <si>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</si>
  <si>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</si>
  <si>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</si>
  <si>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</si>
  <si>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</si>
  <si>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</si>
  <si>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</si>
  <si>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</si>
  <si>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</si>
  <si>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</si>
  <si>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</si>
  <si>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</si>
  <si>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</si>
  <si>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</si>
  <si>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</si>
  <si>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</si>
  <si>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</si>
  <si>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</si>
  <si>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</si>
  <si>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</si>
  <si>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</si>
  <si>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</si>
  <si>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</si>
  <si>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</si>
  <si>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</si>
  <si>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</si>
  <si>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</si>
  <si>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</si>
  <si>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</si>
  <si>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</si>
  <si>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</si>
  <si>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</si>
  <si>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</si>
  <si>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</si>
  <si>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</si>
  <si>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</si>
  <si>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</si>
  <si>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</si>
  <si>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</si>
  <si>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</si>
  <si>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</si>
  <si>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</si>
  <si>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</si>
  <si>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</si>
  <si>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</si>
  <si>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</si>
  <si>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</si>
  <si>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</si>
  <si>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</si>
  <si>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</si>
  <si>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</si>
  <si>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</si>
  <si>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</si>
  <si>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</si>
  <si>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</si>
  <si>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</si>
  <si>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</si>
  <si>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</si>
  <si>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</si>
  <si>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</si>
  <si>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</si>
  <si>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</si>
  <si>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</si>
  <si>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</si>
  <si>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</si>
  <si>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</si>
  <si>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</si>
  <si>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</si>
  <si>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</si>
  <si>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</si>
  <si>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</si>
  <si>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</si>
  <si>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</si>
  <si>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</si>
  <si>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</si>
  <si>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</si>
  <si>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</si>
  <si>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</si>
  <si>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</si>
  <si>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</si>
  <si>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</si>
  <si>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</si>
  <si>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</si>
  <si>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</si>
  <si>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</si>
  <si>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</si>
  <si>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</si>
  <si>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</si>
  <si>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</si>
  <si>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</si>
  <si>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</si>
  <si>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</si>
  <si>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</si>
  <si>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</si>
  <si>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</si>
  <si>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</si>
  <si>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</si>
  <si>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</si>
  <si>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</si>
  <si>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</si>
  <si>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</si>
  <si>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</si>
  <si>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</si>
  <si>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</si>
  <si>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</si>
  <si>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</si>
  <si>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</si>
  <si>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</si>
  <si>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</si>
  <si>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</si>
  <si>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</si>
  <si>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</si>
  <si>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</si>
  <si>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</si>
  <si>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</si>
  <si>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</si>
  <si>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</si>
  <si>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</si>
  <si>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</si>
  <si>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</si>
  <si>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</si>
  <si>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</si>
  <si>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</si>
  <si>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</si>
  <si>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</si>
  <si>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</si>
  <si>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</si>
  <si>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</si>
  <si>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</si>
  <si>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</si>
  <si>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</si>
  <si>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</si>
  <si>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</si>
  <si>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</si>
  <si>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</si>
  <si>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</si>
  <si>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</si>
  <si>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</si>
  <si>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</si>
  <si>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</si>
  <si>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</si>
  <si>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</si>
  <si>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</si>
  <si>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</si>
  <si>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</si>
  <si>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</si>
  <si>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</si>
  <si>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</si>
  <si>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</si>
  <si>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</si>
  <si>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</si>
  <si>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</si>
  <si>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</si>
  <si>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</si>
  <si>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</si>
  <si>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</si>
  <si>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</si>
  <si>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</si>
  <si>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</si>
  <si>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</si>
  <si>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</si>
  <si>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</si>
  <si>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</si>
  <si>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</si>
  <si>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</si>
  <si>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</si>
  <si>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</si>
  <si>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</si>
  <si>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</si>
  <si>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</si>
  <si>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</si>
  <si>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</si>
  <si>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</si>
  <si>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</si>
  <si>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</si>
  <si>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</si>
  <si>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</si>
  <si>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</si>
  <si>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</si>
  <si>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</si>
  <si>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</si>
  <si>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</si>
  <si>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</si>
  <si>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</si>
  <si>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</si>
  <si>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</si>
  <si>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</si>
  <si>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</si>
  <si>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</si>
  <si>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</si>
  <si>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</si>
  <si>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</si>
  <si>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</si>
  <si>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</si>
  <si>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</si>
  <si>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</si>
  <si>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</si>
  <si>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</si>
  <si>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</si>
  <si>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</si>
  <si>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</si>
  <si>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</si>
  <si>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</si>
  <si>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</si>
  <si>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</si>
  <si>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</si>
  <si>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</si>
  <si>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</si>
  <si>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</si>
  <si>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</si>
  <si>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</si>
  <si>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</si>
  <si>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</si>
  <si>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</si>
  <si>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</si>
  <si>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</si>
  <si>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</si>
  <si>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</si>
  <si>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</si>
  <si>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</si>
  <si>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</si>
  <si>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</si>
  <si>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</si>
  <si>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</si>
  <si>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</si>
  <si>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</si>
  <si>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</si>
  <si>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</si>
  <si>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</si>
  <si>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</si>
  <si>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</si>
  <si>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</si>
  <si>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</si>
  <si>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</si>
  <si>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</si>
  <si>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</si>
  <si>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</si>
  <si>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</si>
  <si>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</si>
  <si>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</si>
  <si>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</si>
  <si>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</si>
  <si>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</si>
  <si>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</si>
  <si>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</si>
  <si>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</si>
  <si>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</si>
  <si>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</si>
  <si>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</si>
  <si>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</si>
  <si>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</si>
  <si>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</si>
  <si>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</si>
  <si>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</si>
  <si>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</si>
  <si>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</si>
  <si>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</si>
  <si>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</si>
  <si>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</si>
  <si>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</si>
  <si>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</si>
  <si>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</si>
  <si>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</si>
  <si>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</si>
  <si>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</si>
  <si>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</si>
  <si>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</si>
  <si>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</si>
  <si>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</si>
  <si>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</si>
  <si>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</si>
  <si>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</si>
  <si>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</si>
  <si>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</si>
  <si>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</si>
  <si>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</si>
  <si>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</si>
  <si>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</si>
  <si>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</si>
  <si>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</si>
  <si>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</si>
  <si>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</si>
  <si>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</si>
  <si>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</si>
  <si>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</si>
  <si>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</si>
  <si>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</si>
  <si>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</si>
  <si>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</si>
  <si>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</si>
  <si>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</si>
  <si>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</si>
  <si>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</si>
  <si>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</si>
  <si>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</si>
  <si>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</si>
  <si>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</si>
  <si>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</si>
  <si>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</si>
  <si>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</si>
  <si>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</si>
  <si>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</si>
  <si>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</si>
  <si>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</si>
  <si>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</si>
  <si>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</si>
  <si>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</si>
  <si>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</si>
  <si>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</si>
  <si>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</si>
  <si>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</si>
  <si>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</si>
  <si>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</si>
  <si>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</si>
  <si>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</si>
  <si>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</si>
  <si>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</si>
  <si>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</si>
  <si>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</si>
  <si>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</si>
  <si>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</si>
  <si>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</si>
  <si>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</si>
  <si>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</si>
  <si>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</si>
  <si>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</si>
  <si>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</si>
  <si>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</si>
  <si>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</si>
  <si>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</si>
  <si>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</si>
  <si>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</si>
  <si>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</si>
  <si>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</si>
  <si>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</si>
  <si>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</si>
  <si>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</si>
  <si>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</si>
  <si>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</si>
  <si>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</si>
  <si>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</si>
  <si>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</si>
  <si>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</si>
  <si>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</si>
  <si>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</si>
  <si>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</si>
  <si>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</si>
  <si>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</si>
  <si>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</si>
  <si>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</si>
  <si>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</si>
  <si>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</si>
  <si>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</si>
  <si>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</si>
  <si>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</si>
  <si>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</si>
  <si>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</si>
  <si>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</si>
  <si>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</si>
  <si>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</si>
  <si>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</si>
  <si>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</si>
  <si>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</si>
  <si>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</si>
  <si>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</si>
  <si>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</si>
  <si>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</si>
  <si>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</si>
  <si>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</si>
  <si>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</si>
  <si>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</si>
  <si>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</si>
  <si>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</si>
  <si>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</si>
  <si>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</si>
  <si>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</si>
  <si>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</si>
  <si>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</si>
  <si>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</si>
  <si>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</si>
  <si>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</si>
  <si>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</si>
  <si>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</si>
  <si>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</si>
  <si>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</si>
  <si>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</si>
  <si>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</si>
  <si>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</si>
  <si>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</si>
  <si>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</si>
  <si>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</si>
  <si>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</si>
  <si>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</si>
  <si>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</si>
  <si>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</si>
  <si>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</si>
  <si>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</si>
  <si>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</si>
  <si>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</si>
  <si>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</si>
  <si>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</si>
  <si>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</si>
  <si>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</si>
  <si>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</si>
  <si>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</si>
  <si>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</si>
  <si>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</si>
  <si>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</si>
  <si>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</si>
  <si>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</si>
  <si>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</si>
  <si>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</si>
  <si>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</si>
  <si>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</si>
  <si>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</si>
  <si>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</si>
  <si>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</si>
  <si>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</si>
  <si>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</si>
  <si>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</si>
  <si>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</si>
  <si>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</si>
  <si>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</si>
  <si>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</si>
  <si>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</si>
  <si>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</si>
  <si>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</si>
  <si>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</si>
  <si>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</si>
  <si>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</si>
  <si>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</si>
  <si>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</si>
  <si>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</si>
  <si>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</si>
  <si>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</si>
  <si>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</si>
  <si>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</si>
  <si>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</si>
  <si>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</si>
  <si>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</si>
  <si>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</si>
  <si>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</si>
  <si>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</si>
  <si>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</si>
  <si>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</si>
  <si>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</si>
  <si>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</si>
  <si>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</si>
  <si>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</si>
  <si>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</si>
  <si>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</si>
  <si>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</si>
  <si>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</si>
  <si>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</si>
  <si>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</si>
  <si>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</si>
  <si>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</si>
  <si>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</si>
  <si>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</si>
  <si>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</si>
  <si>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</si>
  <si>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</si>
  <si>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</si>
  <si>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</si>
  <si>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</si>
  <si>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</si>
  <si>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</si>
  <si>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</si>
  <si>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</si>
  <si>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</si>
  <si>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</si>
  <si>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</si>
  <si>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</si>
  <si>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</si>
  <si>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</si>
  <si>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</si>
  <si>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</si>
  <si>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</si>
  <si>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</si>
  <si>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</si>
  <si>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</si>
  <si>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</si>
  <si>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</si>
  <si>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</si>
  <si>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</si>
  <si>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</si>
  <si>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</si>
  <si>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</si>
  <si>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</si>
  <si>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</si>
  <si>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</si>
  <si>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</si>
  <si>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</si>
  <si>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</si>
  <si>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</si>
  <si>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</si>
  <si>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</si>
  <si>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</si>
  <si>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</si>
  <si>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</si>
  <si>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</si>
  <si>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</si>
  <si>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</si>
  <si>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</si>
  <si>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</si>
  <si>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</si>
  <si>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</si>
  <si>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</si>
  <si>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</si>
  <si>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</si>
  <si>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</si>
  <si>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</si>
  <si>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</si>
  <si>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</si>
  <si>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</si>
  <si>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</si>
  <si>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</si>
  <si>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</si>
  <si>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</si>
  <si>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</si>
  <si>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</si>
  <si>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</si>
  <si>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</si>
  <si>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</si>
  <si>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</si>
  <si>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</si>
  <si>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</si>
  <si>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</si>
  <si>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</si>
  <si>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</si>
  <si>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</si>
  <si>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</si>
  <si>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</si>
  <si>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</si>
  <si>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</si>
  <si>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</si>
  <si>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</si>
  <si>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</si>
  <si>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</si>
  <si>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</si>
  <si>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</si>
  <si>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</si>
  <si>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</si>
  <si>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</si>
  <si>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</si>
  <si>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</si>
  <si>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</si>
  <si>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</si>
  <si>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</si>
  <si>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</si>
  <si>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</si>
  <si>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</si>
  <si>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</si>
  <si>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</si>
  <si>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</si>
  <si>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</si>
  <si>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</si>
  <si>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</si>
  <si>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</si>
  <si>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</si>
  <si>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</si>
  <si>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</si>
  <si>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</si>
  <si>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</si>
  <si>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</si>
  <si>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</si>
  <si>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</si>
  <si>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</si>
  <si>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</si>
  <si>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</si>
  <si>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</si>
  <si>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</si>
  <si>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</si>
  <si>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</si>
  <si>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</si>
  <si>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</si>
  <si>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</si>
  <si>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</si>
  <si>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</si>
  <si>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</si>
  <si>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</si>
  <si>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</si>
  <si>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</si>
  <si>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</si>
  <si>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</si>
  <si>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</si>
  <si>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</si>
  <si>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</si>
  <si>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</si>
  <si>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</si>
  <si>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</si>
  <si>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</si>
  <si>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</si>
  <si>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</si>
  <si>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</si>
  <si>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</si>
  <si>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</si>
  <si>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</si>
  <si>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</si>
  <si>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</si>
  <si>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</si>
  <si>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</si>
  <si>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</si>
  <si>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</si>
  <si>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</si>
  <si>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</si>
  <si>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</si>
  <si>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</si>
  <si>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</si>
  <si>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</si>
  <si>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</si>
  <si>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</si>
  <si>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</si>
  <si>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</si>
  <si>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</si>
  <si>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</si>
  <si>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</si>
  <si>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</si>
  <si>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</si>
  <si>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</si>
  <si>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</si>
  <si>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</si>
  <si>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</si>
  <si>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</si>
  <si>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</si>
  <si>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</si>
  <si>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</si>
  <si>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</si>
  <si>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</si>
  <si>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</si>
  <si>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</si>
  <si>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</si>
  <si>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</si>
  <si>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</si>
  <si>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</si>
  <si>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</si>
  <si>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</si>
  <si>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</si>
  <si>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</si>
  <si>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</si>
  <si>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</si>
  <si>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</si>
  <si>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</si>
  <si>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</si>
  <si>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</si>
  <si>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</si>
  <si>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</si>
  <si>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</si>
  <si>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</si>
  <si>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</si>
  <si>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</si>
  <si>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</si>
  <si>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</si>
  <si>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</si>
  <si>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</si>
  <si>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</si>
  <si>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</si>
  <si>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</si>
  <si>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</si>
  <si>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</si>
  <si>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</si>
  <si>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</si>
  <si>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</si>
  <si>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</si>
  <si>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</si>
  <si>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</si>
  <si>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</si>
  <si>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</si>
  <si>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</si>
  <si>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</si>
  <si>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</si>
  <si>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</si>
  <si>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</si>
  <si>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</si>
  <si>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</si>
  <si>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</si>
  <si>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</si>
  <si>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</si>
  <si>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</si>
  <si>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</si>
  <si>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</si>
  <si>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</si>
  <si>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</si>
  <si>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</si>
  <si>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</si>
  <si>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</si>
  <si>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</si>
  <si>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</si>
  <si>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</si>
  <si>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</si>
  <si>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</si>
  <si>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</si>
  <si>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</si>
  <si>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</si>
  <si>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</si>
  <si>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</si>
  <si>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</si>
  <si>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</si>
  <si>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</si>
  <si>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</si>
  <si>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</si>
  <si>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</si>
  <si>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</si>
  <si>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</si>
  <si>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</si>
  <si>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</si>
  <si>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</si>
  <si>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</si>
  <si>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</si>
  <si>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</si>
  <si>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</si>
  <si>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</si>
  <si>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</si>
  <si>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</si>
  <si>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</si>
  <si>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</si>
  <si>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</si>
  <si>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</si>
  <si>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</si>
  <si>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</si>
  <si>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</si>
  <si>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</si>
  <si>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</si>
  <si>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</si>
  <si>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</si>
  <si>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</si>
  <si>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</si>
  <si>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</si>
  <si>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</si>
  <si>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</si>
  <si>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</si>
  <si>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</si>
  <si>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</si>
  <si>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</si>
  <si>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</si>
  <si>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</si>
  <si>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</si>
  <si>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</si>
  <si>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</si>
  <si>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</si>
  <si>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</si>
  <si>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</si>
  <si>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</si>
  <si>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</si>
  <si>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</si>
  <si>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</si>
  <si>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</si>
  <si>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</si>
  <si>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</si>
  <si>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</si>
  <si>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</si>
  <si>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</si>
  <si>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</si>
  <si>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</si>
  <si>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</si>
  <si>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</si>
  <si>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</si>
  <si>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</si>
  <si>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</si>
  <si>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</si>
  <si>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</si>
  <si>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</si>
  <si>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</si>
  <si>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</si>
  <si>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</si>
  <si>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</si>
  <si>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</si>
  <si>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</si>
  <si>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</si>
  <si>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</si>
  <si>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</si>
  <si>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</si>
  <si>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</si>
  <si>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</si>
  <si>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</si>
  <si>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</si>
  <si>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</si>
  <si>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</si>
  <si>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</si>
  <si>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</si>
  <si>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</si>
  <si>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</si>
  <si>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</si>
  <si>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</si>
  <si>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</si>
  <si>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</si>
  <si>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</si>
  <si>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</si>
  <si>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</si>
  <si>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</si>
  <si>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</si>
  <si>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</si>
  <si>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</si>
  <si>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</si>
  <si>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</si>
  <si>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</si>
  <si>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</si>
  <si>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</si>
  <si>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</si>
  <si>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</si>
  <si>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</si>
  <si>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</si>
  <si>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</si>
  <si>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</si>
  <si>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</si>
  <si>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</si>
  <si>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</si>
  <si>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</si>
  <si>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</si>
  <si>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</si>
  <si>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</si>
  <si>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</si>
  <si>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</si>
  <si>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</si>
  <si>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</si>
  <si>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</si>
  <si>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</si>
  <si>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</si>
  <si>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</si>
  <si>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</si>
  <si>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</si>
  <si>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</si>
  <si>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</si>
  <si>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</si>
  <si>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</si>
  <si>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</si>
  <si>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</si>
  <si>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</si>
  <si>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</si>
  <si>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</si>
  <si>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</si>
  <si>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</si>
  <si>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</si>
  <si>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</si>
  <si>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</si>
  <si>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</si>
  <si>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</si>
  <si>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</si>
  <si>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</si>
  <si>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</si>
  <si>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</si>
  <si>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</si>
  <si>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</si>
  <si>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</si>
  <si>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</si>
  <si>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</si>
  <si>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</si>
  <si>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</si>
  <si>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</si>
  <si>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</si>
  <si>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</si>
  <si>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</si>
  <si>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</si>
  <si>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</si>
  <si>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</si>
  <si>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</si>
  <si>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</si>
  <si>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</si>
  <si>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</si>
  <si>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</si>
  <si>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</si>
  <si>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</si>
  <si>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</si>
  <si>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</si>
  <si>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</si>
  <si>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</si>
  <si>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</si>
  <si>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</si>
  <si>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</si>
  <si>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</si>
  <si>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</si>
  <si>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</si>
  <si>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</si>
  <si>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</si>
  <si>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</si>
  <si>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</si>
  <si>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</si>
  <si>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</si>
  <si>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</si>
  <si>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</si>
  <si>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</si>
  <si>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</si>
  <si>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</si>
  <si>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</si>
  <si>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</si>
  <si>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</si>
  <si>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</si>
  <si>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</si>
  <si>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</si>
  <si>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</si>
  <si>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</si>
  <si>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</si>
  <si>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</si>
  <si>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</si>
  <si>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</si>
  <si>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</si>
  <si>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</si>
  <si>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</si>
  <si>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</si>
  <si>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</si>
  <si>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</si>
  <si>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</si>
  <si>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</si>
  <si>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</si>
  <si>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</si>
  <si>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</si>
  <si>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</si>
  <si>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</si>
  <si>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</si>
  <si>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</si>
  <si>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</si>
  <si>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</si>
  <si>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</si>
  <si>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</si>
  <si>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</si>
  <si>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</si>
  <si>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</si>
  <si>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</si>
  <si>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</si>
  <si>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</si>
  <si>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</si>
  <si>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</si>
  <si>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</si>
  <si>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</si>
  <si>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</si>
  <si>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</si>
  <si>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</si>
  <si>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</si>
  <si>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</si>
  <si>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</si>
  <si>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</si>
  <si>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</si>
  <si>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</si>
  <si>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</si>
  <si>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</si>
  <si>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</si>
  <si>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</si>
  <si>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</si>
  <si>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</si>
  <si>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</si>
  <si>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</si>
  <si>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</si>
  <si>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</si>
  <si>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</si>
  <si>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</si>
  <si>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</si>
  <si>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</si>
  <si>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</si>
  <si>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</si>
  <si>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</si>
  <si>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</si>
  <si>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</si>
  <si>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</si>
  <si>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</si>
  <si>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</si>
  <si>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</si>
  <si>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</si>
  <si>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</si>
  <si>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</si>
  <si>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</si>
  <si>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</si>
  <si>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</si>
  <si>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</si>
  <si>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</si>
  <si>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</si>
  <si>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</si>
  <si>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</si>
  <si>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</si>
  <si>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</si>
  <si>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</si>
  <si>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</si>
  <si>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</si>
  <si>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</si>
  <si>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</si>
  <si>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</si>
  <si>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</si>
  <si>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</si>
  <si>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</si>
  <si>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</si>
  <si>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</si>
  <si>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</si>
  <si>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</si>
  <si>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</si>
  <si>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</si>
  <si>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</si>
  <si>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</si>
  <si>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</si>
  <si>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</si>
  <si>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</si>
  <si>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</si>
  <si>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</si>
  <si>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</si>
  <si>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</si>
  <si>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</si>
  <si>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</si>
  <si>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</si>
  <si>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</si>
  <si>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</si>
  <si>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</si>
  <si>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</si>
  <si>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</si>
  <si>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</si>
  <si>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</si>
  <si>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</si>
  <si>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</si>
  <si>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</si>
  <si>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</si>
  <si>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</si>
  <si>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</si>
  <si>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</si>
  <si>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</si>
  <si>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</si>
  <si>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</si>
  <si>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</si>
  <si>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</si>
  <si>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</si>
  <si>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</si>
  <si>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</si>
  <si>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</si>
  <si>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</si>
  <si>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</si>
  <si>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</si>
  <si>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</si>
  <si>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</si>
  <si>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</si>
  <si>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</si>
  <si>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</si>
  <si>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</si>
  <si>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</si>
  <si>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</si>
  <si>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</si>
  <si>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</si>
  <si>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</si>
  <si>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</si>
  <si>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</si>
  <si>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</si>
  <si>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</si>
  <si>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</si>
  <si>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</si>
  <si>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</si>
  <si>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</si>
  <si>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</si>
  <si>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</si>
  <si>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</si>
  <si>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</si>
  <si>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</si>
  <si>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</si>
  <si>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</si>
  <si>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</si>
  <si>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</si>
  <si>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</si>
  <si>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</si>
  <si>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</si>
  <si>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</si>
  <si>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</si>
  <si>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</si>
  <si>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</si>
  <si>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</si>
  <si>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</si>
  <si>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</si>
  <si>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</si>
  <si>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</si>
  <si>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</si>
  <si>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</si>
  <si>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</si>
  <si>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</si>
  <si>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</si>
  <si>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</si>
  <si>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</si>
  <si>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</si>
  <si>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</si>
  <si>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</si>
  <si>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</si>
  <si>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</si>
  <si>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</si>
  <si>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</si>
  <si>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</si>
  <si>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</si>
  <si>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</si>
  <si>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</si>
  <si>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</si>
  <si>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</si>
  <si>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</si>
  <si>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</si>
  <si>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</si>
  <si>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</si>
  <si>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</si>
  <si>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</si>
  <si>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</si>
  <si>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</si>
  <si>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</si>
  <si>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</si>
  <si>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</si>
  <si>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</si>
  <si>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</si>
  <si>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</si>
  <si>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</si>
  <si>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</si>
  <si>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</si>
  <si>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</si>
  <si>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</si>
  <si>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</si>
  <si>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</si>
  <si>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</si>
  <si>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</si>
  <si>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</si>
  <si>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</si>
  <si>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</si>
  <si>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</si>
  <si>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</si>
  <si>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</si>
  <si>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</si>
  <si>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</si>
  <si>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</si>
  <si>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</si>
  <si>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</si>
  <si>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</si>
  <si>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</si>
  <si>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</si>
  <si>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</si>
  <si>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</si>
  <si>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</si>
  <si>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</si>
  <si>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</si>
  <si>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</si>
  <si>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</si>
  <si>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</si>
  <si>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</si>
  <si>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</si>
  <si>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</si>
  <si>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</si>
  <si>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</si>
  <si>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</si>
  <si>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</si>
  <si>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</si>
  <si>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</si>
  <si>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</si>
  <si>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</si>
  <si>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</si>
  <si>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</si>
  <si>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</si>
  <si>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</si>
  <si>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</si>
  <si>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</si>
  <si>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</si>
  <si>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</si>
  <si>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</si>
  <si>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</si>
  <si>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</si>
  <si>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</si>
  <si>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</si>
  <si>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</si>
  <si>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</si>
  <si>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</si>
  <si>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</si>
  <si>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</si>
  <si>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</si>
  <si>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</si>
  <si>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</si>
  <si>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</si>
  <si>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</si>
  <si>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</si>
  <si>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</si>
  <si>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</si>
  <si>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</si>
  <si>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</si>
  <si>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</si>
  <si>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</si>
  <si>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</si>
  <si>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</si>
  <si>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</si>
  <si>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</si>
  <si>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</si>
  <si>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</si>
  <si>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</si>
  <si>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</si>
  <si>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</si>
  <si>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</si>
  <si>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</si>
  <si>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</si>
  <si>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</si>
  <si>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</si>
  <si>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</si>
  <si>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</si>
  <si>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</si>
  <si>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</si>
  <si>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</si>
  <si>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</si>
  <si>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</si>
  <si>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</si>
  <si>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</si>
  <si>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</si>
  <si>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</si>
  <si>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</si>
  <si>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</si>
  <si>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</si>
  <si>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</si>
  <si>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</si>
  <si>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</si>
  <si>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</si>
  <si>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</si>
  <si>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</si>
  <si>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</si>
  <si>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</si>
  <si>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</si>
  <si>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</si>
  <si>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</si>
  <si>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</si>
  <si>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</si>
  <si>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</si>
  <si>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</si>
  <si>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</si>
  <si>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</si>
  <si>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</si>
  <si>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</si>
  <si>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</si>
  <si>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</si>
  <si>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</si>
  <si>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</si>
  <si>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</si>
  <si>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</si>
  <si>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</si>
  <si>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</si>
  <si>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</si>
  <si>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</si>
  <si>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</si>
  <si>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</si>
  <si>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</si>
  <si>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</si>
  <si>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</si>
  <si>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</si>
  <si>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</si>
  <si>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</si>
  <si>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</si>
  <si>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</si>
  <si>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</si>
  <si>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</si>
  <si>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</si>
  <si>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</si>
  <si>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</si>
  <si>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</si>
  <si>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</si>
  <si>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</si>
  <si>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</si>
  <si>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</si>
  <si>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</si>
  <si>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</si>
  <si>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</si>
  <si>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</si>
  <si>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</si>
  <si>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</si>
  <si>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</si>
  <si>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</si>
  <si>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</si>
  <si>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</si>
  <si>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</si>
  <si>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</si>
  <si>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</si>
  <si>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</si>
  <si>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</si>
  <si>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</si>
  <si>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</si>
  <si>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</si>
  <si>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</si>
  <si>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</si>
  <si>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</si>
  <si>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</si>
  <si>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</si>
  <si>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</si>
  <si>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</si>
  <si>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</si>
  <si>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</si>
  <si>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</si>
  <si>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</si>
  <si>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</si>
  <si>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</si>
  <si>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</si>
  <si>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</si>
  <si>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</si>
  <si>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</si>
  <si>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</si>
  <si>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</si>
  <si>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</si>
  <si>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</si>
  <si>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</si>
  <si>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</si>
  <si>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</si>
  <si>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</si>
  <si>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</si>
  <si>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</si>
  <si>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</si>
  <si>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</si>
  <si>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</si>
  <si>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</si>
  <si>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</si>
  <si>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</si>
  <si>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</si>
  <si>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</si>
  <si>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</si>
  <si>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</si>
  <si>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</si>
  <si>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</si>
  <si>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</si>
  <si>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</si>
  <si>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</si>
  <si>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</si>
  <si>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</si>
  <si>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</si>
  <si>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</si>
  <si>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</si>
  <si>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</si>
  <si>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</si>
  <si>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</si>
  <si>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</si>
  <si>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</si>
  <si>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</si>
  <si>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</si>
  <si>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</si>
  <si>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</si>
  <si>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</si>
  <si>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</si>
  <si>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</si>
  <si>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</si>
  <si>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</si>
  <si>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</si>
  <si>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</si>
  <si>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</si>
  <si>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</si>
  <si>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</si>
  <si>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</si>
  <si>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</si>
  <si>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</si>
  <si>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</si>
  <si>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</si>
  <si>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</si>
  <si>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</si>
  <si>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</si>
  <si>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</si>
  <si>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</si>
  <si>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</si>
  <si>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</si>
  <si>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</si>
  <si>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</si>
  <si>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</si>
  <si>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</si>
  <si>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</si>
  <si>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</si>
  <si>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</si>
  <si>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</si>
  <si>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</si>
  <si>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</si>
  <si>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</si>
  <si>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</si>
  <si>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</si>
  <si>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</si>
  <si>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</si>
  <si>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</si>
  <si>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</si>
  <si>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</si>
  <si>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</si>
  <si>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</si>
  <si>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</si>
  <si>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</si>
  <si>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</si>
  <si>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</si>
  <si>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</si>
  <si>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</si>
  <si>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</si>
  <si>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</si>
  <si>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</si>
  <si>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</si>
  <si>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</si>
  <si>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</si>
  <si>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</si>
  <si>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</si>
  <si>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</si>
  <si>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</si>
  <si>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</si>
  <si>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</si>
  <si>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</si>
  <si>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</si>
  <si>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</si>
  <si>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</si>
  <si>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</si>
  <si>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</si>
  <si>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</si>
  <si>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</si>
  <si>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</si>
  <si>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</si>
  <si>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</si>
  <si>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</si>
  <si>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</si>
  <si>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</si>
  <si>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</si>
  <si>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</si>
  <si>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</si>
  <si>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</si>
  <si>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</si>
  <si>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</si>
  <si>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</si>
  <si>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</si>
  <si>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</si>
  <si>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</si>
  <si>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</si>
  <si>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</si>
  <si>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</si>
  <si>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</si>
  <si>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</si>
  <si>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</si>
  <si>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</si>
  <si>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</si>
  <si>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</si>
  <si>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</si>
  <si>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</si>
  <si>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</si>
  <si>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</si>
  <si>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</si>
  <si>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</si>
  <si>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</si>
  <si>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</si>
  <si>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</si>
  <si>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</si>
  <si>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</si>
  <si>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</si>
  <si>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</si>
  <si>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</si>
  <si>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</si>
  <si>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</si>
  <si>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</si>
  <si>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</si>
  <si>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</si>
  <si>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</si>
  <si>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</si>
  <si>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</si>
  <si>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</si>
  <si>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</si>
  <si>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</si>
  <si>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</si>
  <si>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</si>
  <si>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</si>
  <si>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</si>
  <si>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</si>
  <si>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</si>
  <si>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</si>
  <si>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</si>
  <si>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</si>
  <si>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</si>
  <si>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</si>
  <si>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</si>
  <si>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</si>
  <si>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</si>
  <si>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</si>
  <si>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</si>
  <si>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</si>
  <si>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</si>
  <si>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</si>
  <si>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</si>
  <si>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</si>
  <si>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</si>
  <si>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</si>
  <si>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</si>
  <si>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</si>
  <si>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</si>
  <si>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</si>
  <si>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</si>
  <si>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</si>
  <si>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</si>
  <si>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</si>
  <si>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</si>
  <si>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</si>
  <si>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</si>
  <si>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</si>
  <si>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</si>
  <si>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</si>
  <si>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</si>
  <si>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</si>
  <si>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</si>
  <si>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</si>
  <si>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</si>
  <si>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</si>
  <si>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</si>
  <si>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</si>
  <si>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</si>
  <si>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</si>
  <si>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</si>
  <si>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</si>
  <si>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</si>
  <si>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</si>
  <si>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</si>
  <si>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</si>
  <si>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</si>
  <si>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</si>
  <si>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</si>
  <si>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</si>
  <si>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</si>
  <si>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</si>
  <si>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</si>
  <si>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</si>
  <si>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</si>
  <si>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</si>
  <si>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</si>
  <si>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</si>
  <si>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</si>
  <si>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</si>
  <si>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</si>
  <si>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</si>
  <si>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</si>
  <si>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</si>
  <si>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</si>
  <si>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</si>
  <si>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</si>
  <si>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</si>
  <si>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</si>
  <si>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</si>
  <si>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</si>
  <si>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</si>
  <si>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</si>
  <si>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</si>
  <si>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</si>
  <si>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</si>
  <si>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</si>
  <si>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</si>
  <si>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</si>
  <si>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</si>
  <si>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</si>
  <si>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</si>
  <si>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</si>
  <si>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</si>
  <si>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</si>
  <si>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</si>
  <si>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</si>
  <si>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</si>
  <si>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</si>
  <si>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</si>
  <si>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</si>
  <si>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</si>
  <si>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</si>
  <si>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</si>
  <si>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</si>
  <si>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</si>
  <si>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</si>
  <si>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</si>
  <si>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</si>
  <si>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</si>
  <si>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</si>
  <si>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</si>
  <si>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</si>
  <si>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</si>
  <si>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</si>
  <si>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</si>
  <si>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</si>
  <si>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</si>
  <si>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</si>
  <si>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</si>
  <si>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</si>
  <si>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</si>
  <si>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</si>
  <si>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</si>
  <si>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</si>
  <si>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</si>
  <si>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</si>
  <si>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</si>
  <si>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</si>
  <si>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</si>
  <si>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</si>
  <si>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</si>
  <si>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</si>
  <si>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</si>
  <si>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</si>
  <si>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</si>
  <si>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</si>
  <si>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</si>
  <si>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</si>
  <si>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</si>
  <si>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</si>
  <si>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</si>
  <si>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</si>
  <si>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</si>
  <si>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</si>
  <si>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</si>
  <si>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</si>
  <si>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</si>
  <si>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</si>
  <si>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</si>
  <si>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</si>
  <si>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</si>
  <si>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</si>
  <si>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</si>
  <si>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</si>
  <si>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</si>
  <si>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</si>
  <si>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</si>
  <si>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</si>
  <si>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</si>
  <si>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</si>
  <si>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</si>
  <si>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</si>
  <si>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</si>
  <si>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</si>
  <si>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</si>
  <si>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</si>
  <si>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</si>
  <si>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</si>
  <si>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</si>
  <si>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</si>
  <si>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</si>
  <si>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</si>
  <si>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</si>
  <si>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</si>
  <si>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</si>
  <si>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</si>
  <si>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</si>
  <si>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</si>
  <si>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</si>
  <si>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</si>
  <si>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</si>
  <si>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</si>
  <si>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</si>
  <si>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</si>
  <si>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</si>
  <si>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</si>
  <si>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</si>
  <si>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</si>
  <si>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</si>
  <si>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</si>
  <si>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</si>
  <si>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</si>
  <si>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</si>
  <si>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</si>
  <si>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</si>
  <si>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</si>
  <si>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</si>
  <si>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</si>
  <si>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</si>
  <si>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</si>
  <si>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</si>
  <si>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</si>
  <si>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</si>
  <si>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</si>
  <si>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</si>
  <si>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</si>
  <si>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</si>
  <si>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</si>
  <si>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</si>
  <si>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</si>
  <si>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</si>
  <si>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</si>
  <si>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</si>
  <si>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</si>
  <si>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</si>
  <si>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</si>
  <si>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</si>
  <si>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</si>
  <si>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</si>
  <si>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</si>
  <si>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</si>
  <si>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</si>
  <si>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</si>
  <si>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</si>
  <si>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</si>
  <si>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</si>
  <si>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</si>
  <si>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</si>
  <si>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</si>
  <si>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</si>
  <si>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</si>
  <si>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</si>
  <si>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</si>
  <si>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</si>
  <si>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</si>
  <si>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</si>
  <si>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</si>
  <si>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</si>
  <si>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</si>
  <si>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</si>
  <si>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</si>
  <si>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</si>
  <si>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</si>
  <si>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</si>
  <si>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</si>
  <si>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</si>
  <si>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</si>
  <si>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</si>
  <si>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</si>
  <si>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</si>
  <si>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</si>
  <si>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</si>
  <si>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</si>
  <si>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</si>
  <si>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</si>
  <si>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</si>
  <si>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</si>
  <si>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</si>
  <si>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</si>
  <si>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</si>
  <si>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</si>
  <si>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</si>
  <si>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</si>
  <si>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</si>
  <si>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</si>
  <si>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</si>
  <si>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</si>
  <si>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</si>
  <si>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</si>
  <si>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</si>
  <si>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</si>
  <si>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</si>
  <si>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</si>
  <si>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</si>
  <si>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</si>
  <si>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</si>
  <si>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</si>
  <si>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</si>
  <si>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</si>
  <si>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</si>
  <si>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</si>
  <si>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</si>
  <si>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</si>
  <si>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</si>
  <si>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</si>
  <si>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</si>
  <si>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</si>
  <si>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</si>
  <si>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</si>
  <si>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</si>
  <si>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</si>
  <si>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</si>
  <si>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</si>
  <si>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</si>
  <si>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</si>
  <si>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</si>
  <si>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</si>
  <si>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</si>
  <si>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</si>
  <si>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</si>
  <si>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</si>
  <si>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</si>
  <si>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</si>
  <si>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</si>
  <si>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</si>
  <si>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</si>
  <si>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</si>
  <si>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</si>
  <si>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</si>
  <si>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</si>
  <si>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</si>
  <si>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</si>
  <si>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</si>
  <si>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</si>
  <si>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</si>
  <si>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</si>
  <si>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</si>
  <si>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</si>
  <si>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</si>
  <si>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</si>
  <si>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</si>
  <si>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</si>
  <si>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</si>
  <si>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</si>
  <si>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</si>
  <si>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</si>
  <si>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</si>
  <si>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</si>
  <si>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</si>
  <si>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</si>
  <si>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</si>
  <si>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</si>
  <si>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</si>
  <si>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</si>
  <si>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</si>
  <si>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</si>
  <si>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</si>
  <si>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</si>
  <si>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</si>
  <si>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</si>
  <si>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</si>
  <si>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</si>
  <si>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</si>
  <si>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</si>
  <si>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</si>
  <si>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</si>
  <si>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</si>
  <si>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</si>
  <si>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</si>
  <si>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</si>
  <si>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</si>
  <si>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</si>
  <si>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</si>
  <si>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</si>
  <si>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</si>
  <si>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</si>
  <si>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</si>
  <si>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</si>
  <si>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</si>
  <si>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</si>
  <si>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</si>
  <si>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</si>
  <si>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</si>
  <si>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</si>
  <si>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</si>
  <si>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</si>
  <si>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</si>
  <si>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</si>
  <si>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</si>
  <si>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</si>
  <si>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</si>
  <si>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</si>
  <si>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</si>
  <si>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</si>
  <si>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</si>
  <si>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</si>
  <si>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</si>
  <si>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</si>
  <si>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</si>
  <si>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</si>
  <si>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</si>
  <si>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</si>
  <si>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</si>
  <si>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</si>
  <si>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</si>
  <si>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</si>
  <si>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</si>
  <si>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</si>
  <si>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</si>
  <si>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</si>
  <si>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</si>
  <si>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</si>
  <si>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</si>
  <si>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</si>
  <si>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</si>
  <si>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</si>
  <si>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</si>
  <si>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</si>
  <si>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</si>
  <si>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</si>
  <si>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</si>
  <si>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</si>
  <si>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</si>
  <si>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</si>
  <si>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</si>
  <si>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</si>
  <si>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</si>
  <si>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</si>
  <si>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</si>
  <si>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</si>
  <si>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</si>
  <si>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</si>
  <si>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</si>
  <si>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</si>
  <si>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</si>
  <si>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</si>
  <si>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</si>
  <si>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</si>
  <si>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</si>
  <si>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</si>
  <si>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</si>
  <si>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</si>
  <si>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</si>
  <si>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</si>
  <si>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</si>
  <si>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</si>
  <si>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</si>
  <si>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</si>
  <si>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</si>
  <si>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</si>
  <si>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</si>
  <si>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</si>
  <si>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</si>
  <si>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</si>
  <si>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</si>
  <si>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</si>
  <si>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</si>
  <si>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</si>
  <si>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</si>
  <si>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</si>
  <si>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</si>
  <si>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</si>
  <si>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</si>
  <si>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</si>
  <si>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</si>
  <si>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</si>
  <si>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</si>
  <si>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</si>
  <si>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</si>
  <si>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</si>
  <si>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</si>
  <si>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</si>
  <si>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</si>
  <si>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</si>
  <si>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</si>
  <si>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</si>
  <si>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</si>
  <si>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</si>
  <si>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</si>
  <si>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</si>
  <si>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</si>
  <si>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</si>
  <si>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</si>
  <si>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</si>
  <si>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</si>
  <si>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</si>
  <si>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</si>
  <si>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</si>
  <si>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</si>
  <si>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</si>
  <si>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</si>
  <si>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</si>
  <si>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</si>
  <si>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</si>
  <si>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</si>
  <si>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</si>
  <si>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</si>
  <si>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</si>
  <si>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</si>
  <si>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</si>
  <si>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</si>
  <si>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</si>
  <si>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</si>
  <si>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</si>
  <si>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</si>
  <si>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</si>
  <si>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</si>
  <si>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</si>
  <si>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</si>
  <si>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</si>
  <si>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</si>
  <si>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</si>
  <si>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</si>
  <si>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</si>
  <si>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</si>
  <si>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</si>
  <si>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</si>
  <si>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</si>
  <si>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</si>
  <si>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</si>
  <si>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</si>
  <si>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</si>
  <si>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</si>
  <si>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</si>
  <si>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</si>
  <si>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</si>
  <si>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</si>
  <si>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</si>
  <si>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</si>
  <si>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</si>
  <si>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</si>
  <si>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</si>
  <si>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</si>
  <si>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</si>
  <si>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</si>
  <si>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</si>
  <si>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</si>
  <si>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</si>
  <si>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</si>
  <si>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</si>
  <si>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</si>
  <si>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</si>
  <si>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</si>
  <si>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</si>
  <si>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</si>
  <si>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</si>
  <si>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</si>
  <si>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</si>
  <si>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</si>
  <si>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</si>
  <si>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</si>
  <si>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</si>
  <si>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</si>
  <si>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</si>
  <si>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</si>
  <si>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</si>
  <si>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</si>
  <si>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</si>
  <si>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</si>
  <si>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</si>
  <si>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</si>
  <si>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</si>
  <si>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</si>
  <si>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</si>
  <si>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</si>
  <si>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</si>
  <si>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</si>
  <si>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</si>
  <si>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</si>
  <si>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</si>
  <si>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</si>
  <si>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</si>
  <si>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</si>
  <si>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</si>
  <si>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</si>
  <si>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</si>
  <si>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</si>
  <si>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</si>
  <si>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</si>
  <si>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</si>
  <si>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</si>
  <si>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</si>
  <si>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</si>
  <si>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</si>
  <si>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</si>
  <si>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</si>
  <si>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</si>
  <si>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</si>
  <si>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</si>
  <si>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</si>
  <si>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</si>
  <si>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</si>
  <si>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</si>
  <si>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</si>
  <si>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</si>
  <si>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</si>
  <si>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</si>
  <si>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</si>
  <si>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</si>
  <si>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</si>
  <si>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</si>
  <si>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</si>
  <si>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</si>
  <si>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</si>
  <si>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</si>
  <si>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</si>
  <si>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</si>
  <si>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</si>
  <si>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</si>
  <si>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</si>
  <si>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</si>
  <si>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</si>
  <si>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</si>
  <si>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</si>
  <si>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</si>
  <si>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</si>
  <si>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</si>
  <si>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</si>
  <si>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</si>
  <si>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</si>
  <si>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</si>
  <si>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</si>
  <si>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</si>
  <si>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</si>
  <si>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</si>
  <si>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</si>
  <si>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</si>
  <si>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</si>
  <si>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</si>
  <si>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</si>
  <si>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</si>
  <si>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</si>
  <si>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</si>
  <si>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</si>
  <si>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</si>
  <si>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</si>
  <si>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</si>
  <si>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</si>
  <si>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</si>
  <si>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</si>
  <si>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</si>
  <si>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</si>
  <si>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</si>
  <si>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</si>
  <si>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</si>
  <si>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</si>
  <si>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</si>
  <si>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</si>
  <si>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</si>
  <si>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</si>
  <si>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</si>
  <si>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</si>
  <si>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</si>
  <si>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</si>
  <si>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</si>
  <si>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</si>
  <si>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</si>
  <si>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</si>
  <si>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</si>
  <si>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</si>
  <si>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</si>
  <si>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</si>
  <si>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</si>
  <si>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</si>
  <si>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</si>
  <si>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</si>
  <si>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</si>
  <si>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</si>
  <si>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</si>
  <si>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</si>
  <si>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</si>
  <si>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</si>
  <si>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</si>
  <si>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</si>
  <si>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</si>
  <si>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</si>
  <si>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</si>
  <si>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</si>
  <si>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</si>
  <si>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</si>
  <si>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</si>
  <si>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</si>
  <si>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</si>
  <si>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</si>
  <si>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</si>
  <si>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</si>
  <si>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</si>
  <si>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</si>
  <si>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</si>
  <si>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</si>
  <si>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</si>
  <si>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</si>
  <si>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</si>
  <si>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</si>
  <si>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</si>
  <si>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</si>
  <si>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</si>
  <si>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</si>
  <si>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</si>
  <si>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</si>
  <si>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</si>
  <si>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</si>
  <si>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</si>
  <si>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</si>
  <si>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</si>
  <si>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</si>
  <si>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</si>
  <si>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</si>
  <si>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</si>
  <si>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</si>
  <si>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</si>
  <si>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</si>
  <si>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</si>
  <si>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</si>
  <si>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</si>
  <si>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</si>
  <si>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</si>
  <si>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</si>
  <si>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</si>
  <si>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</si>
  <si>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</si>
  <si>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</si>
  <si>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</si>
  <si>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</si>
  <si>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</si>
  <si>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</si>
  <si>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</si>
  <si>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</si>
  <si>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</si>
  <si>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</si>
  <si>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</si>
  <si>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</si>
  <si>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</si>
  <si>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</si>
  <si>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</si>
  <si>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</si>
  <si>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</si>
  <si>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</si>
  <si>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</si>
  <si>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</si>
  <si>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</si>
  <si>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</si>
  <si>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</si>
  <si>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</si>
  <si>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</si>
  <si>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</si>
  <si>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</si>
  <si>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</si>
  <si>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</si>
  <si>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</si>
  <si>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</si>
  <si>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</si>
  <si>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</si>
  <si>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</si>
  <si>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</si>
  <si>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</si>
  <si>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</si>
  <si>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</si>
  <si>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</si>
  <si>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</si>
  <si>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</si>
  <si>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</si>
  <si>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</si>
  <si>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</si>
  <si>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</si>
  <si>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</si>
  <si>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</si>
  <si>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</si>
  <si>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</si>
  <si>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</si>
  <si>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</si>
  <si>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</si>
  <si>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</si>
  <si>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</si>
  <si>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</si>
  <si>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</si>
  <si>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</si>
  <si>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</si>
  <si>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</si>
  <si>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</si>
  <si>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</si>
  <si>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</si>
  <si>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</si>
  <si>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</si>
  <si>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</si>
  <si>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</si>
  <si>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</si>
  <si>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</si>
  <si>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</si>
  <si>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</si>
  <si>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</si>
  <si>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</si>
  <si>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</si>
  <si>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</si>
  <si>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</si>
  <si>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</si>
  <si>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</si>
  <si>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</si>
  <si>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</si>
  <si>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</si>
  <si>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</si>
  <si>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</si>
  <si>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</si>
  <si>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</si>
  <si>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</si>
  <si>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</si>
  <si>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</si>
  <si>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</si>
  <si>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</si>
  <si>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</si>
  <si>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</si>
  <si>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</si>
  <si>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</si>
  <si>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</si>
  <si>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</si>
  <si>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</si>
  <si>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</si>
  <si>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</si>
  <si>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</si>
  <si>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</si>
  <si>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</si>
  <si>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</si>
  <si>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</si>
  <si>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</si>
  <si>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</si>
  <si>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</si>
  <si>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</si>
  <si>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</si>
  <si>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</si>
  <si>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</si>
  <si>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</si>
  <si>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</si>
  <si>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</si>
  <si>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</si>
  <si>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</si>
  <si>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</si>
  <si>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</si>
  <si>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</si>
  <si>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</si>
  <si>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</si>
  <si>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</si>
  <si>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</si>
  <si>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</si>
  <si>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</si>
  <si>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</si>
  <si>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</si>
  <si>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</si>
  <si>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</si>
  <si>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</si>
  <si>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</si>
  <si>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</si>
  <si>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</si>
  <si>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</si>
  <si>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</si>
  <si>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</si>
  <si>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</si>
  <si>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</si>
  <si>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</si>
  <si>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</si>
  <si>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</si>
  <si>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</si>
  <si>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</si>
  <si>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</si>
  <si>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</si>
  <si>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</si>
  <si>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</si>
  <si>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</si>
  <si>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</si>
  <si>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</si>
  <si>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</si>
  <si>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</si>
  <si>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</si>
  <si>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</si>
  <si>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</si>
  <si>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</si>
  <si>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</si>
  <si>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</si>
  <si>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</si>
  <si>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</si>
  <si>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</si>
  <si>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</si>
  <si>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</si>
  <si>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</si>
  <si>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</si>
  <si>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</si>
  <si>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</si>
  <si>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</si>
  <si>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</si>
  <si>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</si>
  <si>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</si>
  <si>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</si>
  <si>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</si>
  <si>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</si>
  <si>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</si>
  <si>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</si>
  <si>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</si>
  <si>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</si>
  <si>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</si>
  <si>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</si>
  <si>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</si>
  <si>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</si>
  <si>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</si>
  <si>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</si>
  <si>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</si>
  <si>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</si>
  <si>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</si>
  <si>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</si>
  <si>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</si>
  <si>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</si>
  <si>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</si>
  <si>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</si>
  <si>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</si>
  <si>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</si>
  <si>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</si>
  <si>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</si>
  <si>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</si>
  <si>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</si>
  <si>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</si>
  <si>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</si>
  <si>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</si>
  <si>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</si>
  <si>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</si>
  <si>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</si>
  <si>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</si>
  <si>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</si>
  <si>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</si>
  <si>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</si>
  <si>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</si>
  <si>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</si>
  <si>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</si>
  <si>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</si>
  <si>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</si>
  <si>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</si>
  <si>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</si>
  <si>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</si>
  <si>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</si>
  <si>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</si>
  <si>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</si>
  <si>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</si>
  <si>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</si>
  <si>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</si>
  <si>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</si>
  <si>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</si>
  <si>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</si>
  <si>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</si>
  <si>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</si>
  <si>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</si>
  <si>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</si>
  <si>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</si>
  <si>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</si>
  <si>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</si>
  <si>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</si>
  <si>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</si>
  <si>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</si>
  <si>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</si>
  <si>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</si>
  <si>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</si>
  <si>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</si>
  <si>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</si>
  <si>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</si>
  <si>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</si>
  <si>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</si>
  <si>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</si>
  <si>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</si>
  <si>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</si>
  <si>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</si>
  <si>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</si>
  <si>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</si>
  <si>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</si>
  <si>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</si>
  <si>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</si>
  <si>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</si>
  <si>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</si>
  <si>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</si>
  <si>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</si>
  <si>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</si>
  <si>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</si>
  <si>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</si>
  <si>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</si>
  <si>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</si>
  <si>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</si>
  <si>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</si>
  <si>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</si>
  <si>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</si>
  <si>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</si>
  <si>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</si>
  <si>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</si>
  <si>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</si>
  <si>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</si>
  <si>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</si>
  <si>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</si>
  <si>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</si>
  <si>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</si>
  <si>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</si>
  <si>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</si>
  <si>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</si>
  <si>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</si>
  <si>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</si>
  <si>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</si>
  <si>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</si>
  <si>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</si>
  <si>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</si>
  <si>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</si>
  <si>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</si>
  <si>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</si>
  <si>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</si>
  <si>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</si>
  <si>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</si>
  <si>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</si>
  <si>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</si>
  <si>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</si>
  <si>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</si>
  <si>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</si>
  <si>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</si>
  <si>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</si>
  <si>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</si>
  <si>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</si>
  <si>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</si>
  <si>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</si>
  <si>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</si>
  <si>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</si>
  <si>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</si>
  <si>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</si>
  <si>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</si>
  <si>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</si>
  <si>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</si>
  <si>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</si>
  <si>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</si>
  <si>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</si>
  <si>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</si>
  <si>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</si>
  <si>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</si>
  <si>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</si>
  <si>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</si>
  <si>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</si>
  <si>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</si>
  <si>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</si>
  <si>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</si>
  <si>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</si>
  <si>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</si>
  <si>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</si>
  <si>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</si>
  <si>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</si>
  <si>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</si>
  <si>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</si>
  <si>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</si>
  <si>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</si>
  <si>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</si>
  <si>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</si>
  <si>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</si>
  <si>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</si>
  <si>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</si>
  <si>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</si>
  <si>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</si>
  <si>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</si>
  <si>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</si>
  <si>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</si>
  <si>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</si>
  <si>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</si>
  <si>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</si>
  <si>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</si>
  <si>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</si>
  <si>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</si>
  <si>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</si>
  <si>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</si>
  <si>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</si>
  <si>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</si>
  <si>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</si>
  <si>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</si>
  <si>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</si>
  <si>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</si>
  <si>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</si>
  <si>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</si>
  <si>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</si>
  <si>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</si>
  <si>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</si>
  <si>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</si>
  <si>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</si>
  <si>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</si>
  <si>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</si>
  <si>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</si>
  <si>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</si>
  <si>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</si>
  <si>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</si>
  <si>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</si>
  <si>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</si>
  <si>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</si>
  <si>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</si>
  <si>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</si>
  <si>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</si>
  <si>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</si>
  <si>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</si>
  <si>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</si>
  <si>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</si>
  <si>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</si>
  <si>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</si>
  <si>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</si>
  <si>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</si>
  <si>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</si>
  <si>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</si>
  <si>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</si>
  <si>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</si>
  <si>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</si>
  <si>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</si>
  <si>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</si>
  <si>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</si>
  <si>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</si>
  <si>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</si>
  <si>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</si>
  <si>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</si>
  <si>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</si>
  <si>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</si>
  <si>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</si>
  <si>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</si>
  <si>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</si>
  <si>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</si>
  <si>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</si>
  <si>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</si>
  <si>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</si>
  <si>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</si>
  <si>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</si>
  <si>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</si>
  <si>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</si>
  <si>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</si>
  <si>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</si>
  <si>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</si>
  <si>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</si>
  <si>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</si>
  <si>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</si>
  <si>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</si>
  <si>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</si>
  <si>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</si>
  <si>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</si>
  <si>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</si>
  <si>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</si>
  <si>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</si>
  <si>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</si>
  <si>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</si>
  <si>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</si>
  <si>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</si>
  <si>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</si>
  <si>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</si>
  <si>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</si>
  <si>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</si>
  <si>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</si>
  <si>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</si>
  <si>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</si>
  <si>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</si>
  <si>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</si>
  <si>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</si>
  <si>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</si>
  <si>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</si>
  <si>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</si>
  <si>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</si>
  <si>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</si>
  <si>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</si>
  <si>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</si>
  <si>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</si>
  <si>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</si>
  <si>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</si>
  <si>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</si>
  <si>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</si>
  <si>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</si>
  <si>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</si>
  <si>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</si>
  <si>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</si>
  <si>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</si>
  <si>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</si>
  <si>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</si>
  <si>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</si>
  <si>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</si>
  <si>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</si>
  <si>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</si>
  <si>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</si>
  <si>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</si>
  <si>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</si>
  <si>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</si>
  <si>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</si>
  <si>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</si>
  <si>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</si>
  <si>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</si>
  <si>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</si>
  <si>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</si>
  <si>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</si>
  <si>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</si>
  <si>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</si>
  <si>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</si>
  <si>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</si>
  <si>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</si>
  <si>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</si>
  <si>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</si>
  <si>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</si>
  <si>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</si>
  <si>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</si>
  <si>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</si>
  <si>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</si>
  <si>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</si>
  <si>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</si>
  <si>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</si>
  <si>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</si>
  <si>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</si>
  <si>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</si>
  <si>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</si>
  <si>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</si>
  <si>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</si>
  <si>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</si>
  <si>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</si>
  <si>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</si>
  <si>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</si>
  <si>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</si>
  <si>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</si>
  <si>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</si>
  <si>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</si>
  <si>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</si>
  <si>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</si>
  <si>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</si>
  <si>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</si>
  <si>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</si>
  <si>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</si>
  <si>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</si>
  <si>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</si>
  <si>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</si>
  <si>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</si>
  <si>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</si>
  <si>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</si>
  <si>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</si>
  <si>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</si>
  <si>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</si>
  <si>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</si>
  <si>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</si>
  <si>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</si>
  <si>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</si>
  <si>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</si>
  <si>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</si>
  <si>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</si>
  <si>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</si>
  <si>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</si>
  <si>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</si>
  <si>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</si>
  <si>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</si>
  <si>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</si>
  <si>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</si>
  <si>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</si>
  <si>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</si>
  <si>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</si>
  <si>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</si>
  <si>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</si>
  <si>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</si>
  <si>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</si>
  <si>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</si>
  <si>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</si>
  <si>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</si>
  <si>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</si>
  <si>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</si>
  <si>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</si>
  <si>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</si>
  <si>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</si>
  <si>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</si>
  <si>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</si>
  <si>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</si>
  <si>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</si>
  <si>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</si>
  <si>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</si>
  <si>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</si>
  <si>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</si>
  <si>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</si>
  <si>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</si>
  <si>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</si>
  <si>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</si>
  <si>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</si>
  <si>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</si>
  <si>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</si>
  <si>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</si>
  <si>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</si>
  <si>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</si>
  <si>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</si>
  <si>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</si>
  <si>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</si>
  <si>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</si>
  <si>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</si>
  <si>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</si>
  <si>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</si>
  <si>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</si>
  <si>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</si>
  <si>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</si>
  <si>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</si>
  <si>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</si>
  <si>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</si>
  <si>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</si>
  <si>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</si>
  <si>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</si>
  <si>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</si>
  <si>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</si>
  <si>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</si>
  <si>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</si>
  <si>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</si>
  <si>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</si>
  <si>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</si>
  <si>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</si>
  <si>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</si>
  <si>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</si>
  <si>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</si>
  <si>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</si>
  <si>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</si>
  <si>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</si>
  <si>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</si>
  <si>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</si>
  <si>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</si>
  <si>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</si>
  <si>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</si>
  <si>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</si>
  <si>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</si>
  <si>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</si>
  <si>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</si>
  <si>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</si>
  <si>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</si>
  <si>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</si>
  <si>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</si>
  <si>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</si>
  <si>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</si>
  <si>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</si>
  <si>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</si>
  <si>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</si>
  <si>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</si>
  <si>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</si>
  <si>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</si>
  <si>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</si>
  <si>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</si>
  <si>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</si>
  <si>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</si>
  <si>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</si>
  <si>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</si>
  <si>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</si>
  <si>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</si>
  <si>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</si>
  <si>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</si>
  <si>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</si>
  <si>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</si>
  <si>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</si>
  <si>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</si>
  <si>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</si>
  <si>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</si>
  <si>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</si>
  <si>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</si>
  <si>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</si>
  <si>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</si>
  <si>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</si>
  <si>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</si>
  <si>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</si>
  <si>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</si>
  <si>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</si>
  <si>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</si>
  <si>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</si>
  <si>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</si>
  <si>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</si>
  <si>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</si>
  <si>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</si>
  <si>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</si>
  <si>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</si>
  <si>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</si>
  <si>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</si>
  <si>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</si>
  <si>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</si>
  <si>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</si>
  <si>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</si>
  <si>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</si>
  <si>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</si>
  <si>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</si>
  <si>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</si>
  <si>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</si>
  <si>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</si>
  <si>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</si>
  <si>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</si>
  <si>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</si>
  <si>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</si>
  <si>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</si>
  <si>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</si>
  <si>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</si>
  <si>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</si>
  <si>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</si>
  <si>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</si>
  <si>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</si>
  <si>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</si>
  <si>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</si>
  <si>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</si>
  <si>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</si>
  <si>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</si>
  <si>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</si>
  <si>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</si>
  <si>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</si>
  <si>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</si>
  <si>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</si>
  <si>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</si>
  <si>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</si>
  <si>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</si>
  <si>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</si>
  <si>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</si>
  <si>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</si>
  <si>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</si>
  <si>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</si>
  <si>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</si>
  <si>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</si>
  <si>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</si>
  <si>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</si>
  <si>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</si>
  <si>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</si>
  <si>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</si>
  <si>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</si>
  <si>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</si>
  <si>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</si>
  <si>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</si>
  <si>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</si>
  <si>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</si>
  <si>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</si>
  <si>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</si>
  <si>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</si>
  <si>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</si>
  <si>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</si>
  <si>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</si>
  <si>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</si>
  <si>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</si>
  <si>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</si>
  <si>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</si>
  <si>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</si>
  <si>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</si>
  <si>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</si>
  <si>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</si>
  <si>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</si>
  <si>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</si>
  <si>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</si>
  <si>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</si>
  <si>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</si>
  <si>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</si>
  <si>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</si>
  <si>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</si>
  <si>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</si>
  <si>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</si>
  <si>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</si>
  <si>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</si>
  <si>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</si>
  <si>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</si>
  <si>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</si>
  <si>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</si>
  <si>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</si>
  <si>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</si>
  <si>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</si>
  <si>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</si>
  <si>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</si>
  <si>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</si>
  <si>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</si>
  <si>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</si>
  <si>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</si>
  <si>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</si>
  <si>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</si>
  <si>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</si>
  <si>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</si>
  <si>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</si>
  <si>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</si>
  <si>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</si>
  <si>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</si>
  <si>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</si>
  <si>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</si>
  <si>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</si>
  <si>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</si>
  <si>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</si>
  <si>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</si>
  <si>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</si>
  <si>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</si>
  <si>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</si>
  <si>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</si>
  <si>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</si>
  <si>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</si>
  <si>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</si>
  <si>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</si>
  <si>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</si>
  <si>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</si>
  <si>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</si>
  <si>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</si>
  <si>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</si>
  <si>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</si>
  <si>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</si>
  <si>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</si>
  <si>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</si>
  <si>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</si>
  <si>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</si>
  <si>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</si>
  <si>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</si>
  <si>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</si>
  <si>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</si>
  <si>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</si>
  <si>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</si>
  <si>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</si>
  <si>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</si>
  <si>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</si>
  <si>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</si>
  <si>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</si>
  <si>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</si>
  <si>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</si>
  <si>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</si>
  <si>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</si>
  <si>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</si>
  <si>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</si>
  <si>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</si>
  <si>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</si>
  <si>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</si>
  <si>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</si>
  <si>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</si>
  <si>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</si>
  <si>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</si>
  <si>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</si>
  <si>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</si>
  <si>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</si>
  <si>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</si>
  <si>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</si>
  <si>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</si>
  <si>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</si>
  <si>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</si>
  <si>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</si>
  <si>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</si>
  <si>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</si>
  <si>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</si>
  <si>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</si>
  <si>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</si>
  <si>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</si>
  <si>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</si>
  <si>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</si>
  <si>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</si>
  <si>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</si>
  <si>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</si>
  <si>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</si>
  <si>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</si>
  <si>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</si>
  <si>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</si>
  <si>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</si>
  <si>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</si>
  <si>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</si>
  <si>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</si>
  <si>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</si>
  <si>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</si>
  <si>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</si>
  <si>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</si>
  <si>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</si>
  <si>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</si>
  <si>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</si>
  <si>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</si>
  <si>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</si>
  <si>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</si>
  <si>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</si>
  <si>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</si>
  <si>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</si>
  <si>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</si>
  <si>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</si>
  <si>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</si>
  <si>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</si>
  <si>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</si>
  <si>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</si>
  <si>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</si>
  <si>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</si>
  <si>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</si>
  <si>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</si>
  <si>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</si>
  <si>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</si>
  <si>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</si>
  <si>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</si>
  <si>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</si>
  <si>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</si>
  <si>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</si>
  <si>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</si>
  <si>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</si>
  <si>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</si>
  <si>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</si>
  <si>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</si>
  <si>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</si>
  <si>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</si>
  <si>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</si>
  <si>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</si>
  <si>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</si>
  <si>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</si>
  <si>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</si>
  <si>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</si>
  <si>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</si>
  <si>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</si>
  <si>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</si>
  <si>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</si>
  <si>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</si>
  <si>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</si>
  <si>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</si>
  <si>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</si>
  <si>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</si>
  <si>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</si>
  <si>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</si>
  <si>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</si>
  <si>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</si>
  <si>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</si>
  <si>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</si>
  <si>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</si>
  <si>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</si>
  <si>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</si>
  <si>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</si>
  <si>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</si>
  <si>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</si>
  <si>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</si>
  <si>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</si>
  <si>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</si>
  <si>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</si>
  <si>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</si>
  <si>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</si>
  <si>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</si>
  <si>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</si>
  <si>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</si>
  <si>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</si>
  <si>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</si>
  <si>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</si>
  <si>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</si>
  <si>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</si>
  <si>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</si>
  <si>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</si>
  <si>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</si>
  <si>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</si>
  <si>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</si>
  <si>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</si>
  <si>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</si>
  <si>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</si>
  <si>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</si>
  <si>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</si>
  <si>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</si>
  <si>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</si>
  <si>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</si>
  <si>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</si>
  <si>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</si>
  <si>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</si>
  <si>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</si>
  <si>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</si>
  <si>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</si>
  <si>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</si>
  <si>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</si>
  <si>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</si>
  <si>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</si>
  <si>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</si>
  <si>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</si>
  <si>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</si>
  <si>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</si>
  <si>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</si>
  <si>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</si>
  <si>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</si>
  <si>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</si>
  <si>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</si>
  <si>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</si>
  <si>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</si>
  <si>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</si>
  <si>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</si>
  <si>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</si>
  <si>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</si>
  <si>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</si>
  <si>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</si>
  <si>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</si>
  <si>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</si>
  <si>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</si>
  <si>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</si>
  <si>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</si>
  <si>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</si>
  <si>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</si>
  <si>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</si>
  <si>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</si>
  <si>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</si>
  <si>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</si>
  <si>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</si>
  <si>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</si>
  <si>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</si>
  <si>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</si>
  <si>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</si>
  <si>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</si>
  <si>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</si>
  <si>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</si>
  <si>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</si>
  <si>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</si>
  <si>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</si>
  <si>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</si>
  <si>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</si>
  <si>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</si>
  <si>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</si>
  <si>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</si>
  <si>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</si>
  <si>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</si>
  <si>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</si>
  <si>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</si>
  <si>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</si>
  <si>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</si>
  <si>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</si>
  <si>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</si>
  <si>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</si>
  <si>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</si>
  <si>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</si>
  <si>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</si>
  <si>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</si>
  <si>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</si>
  <si>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</si>
  <si>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</si>
  <si>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</si>
  <si>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</si>
  <si>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</si>
  <si>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</si>
  <si>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</si>
  <si>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</si>
  <si>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</si>
  <si>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</si>
  <si>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</si>
  <si>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</si>
  <si>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</si>
  <si>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</si>
  <si>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</si>
  <si>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</si>
  <si>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</si>
  <si>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</si>
  <si>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</si>
  <si>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</si>
  <si>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</si>
  <si>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</si>
  <si>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</si>
  <si>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</si>
  <si>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</si>
  <si>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</si>
  <si>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</si>
  <si>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</si>
  <si>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</si>
  <si>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</si>
  <si>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</si>
  <si>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</si>
  <si>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</si>
  <si>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</si>
  <si>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</si>
  <si>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</si>
  <si>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</si>
  <si>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</si>
  <si>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</si>
  <si>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</si>
  <si>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</si>
  <si>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</si>
  <si>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</si>
  <si>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</si>
  <si>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</si>
  <si>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</si>
  <si>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</si>
  <si>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</si>
  <si>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</si>
  <si>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</si>
  <si>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</si>
  <si>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</si>
  <si>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</si>
  <si>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</si>
  <si>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</si>
  <si>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</si>
  <si>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</si>
  <si>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</si>
  <si>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</si>
  <si>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</si>
  <si>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</si>
  <si>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</si>
  <si>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</si>
  <si>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</si>
  <si>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</si>
  <si>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</si>
  <si>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</si>
  <si>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</si>
  <si>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</si>
  <si>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</si>
  <si>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</si>
  <si>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</si>
  <si>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</si>
  <si>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</si>
  <si>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</si>
  <si>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</si>
  <si>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</si>
  <si>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</si>
  <si>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</si>
  <si>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</si>
  <si>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</si>
  <si>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</si>
  <si>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</si>
  <si>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</si>
  <si>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</si>
  <si>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</si>
  <si>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</si>
  <si>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</si>
  <si>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</si>
  <si>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</si>
  <si>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</si>
  <si>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</si>
  <si>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</si>
  <si>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</si>
  <si>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</si>
  <si>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</si>
  <si>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</si>
  <si>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</si>
  <si>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</si>
  <si>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</si>
  <si>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</si>
  <si>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</si>
  <si>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</si>
  <si>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</si>
  <si>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</si>
  <si>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</si>
  <si>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</si>
  <si>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</si>
  <si>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</si>
  <si>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</si>
  <si>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</si>
  <si>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</si>
  <si>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</si>
  <si>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</si>
  <si>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</si>
  <si>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</si>
  <si>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</si>
  <si>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</si>
  <si>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</si>
  <si>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</si>
  <si>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</si>
  <si>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</si>
  <si>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</si>
  <si>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</si>
  <si>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</si>
  <si>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</si>
  <si>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</si>
  <si>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</si>
  <si>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</si>
  <si>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</si>
  <si>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</si>
  <si>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</si>
  <si>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</si>
  <si>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</si>
  <si>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</si>
  <si>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</si>
  <si>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</si>
  <si>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</si>
  <si>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</si>
  <si>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</si>
  <si>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</si>
  <si>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</si>
  <si>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</si>
  <si>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</si>
  <si>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</si>
  <si>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</si>
  <si>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</si>
  <si>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</si>
  <si>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</si>
  <si>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</si>
  <si>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</si>
  <si>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</si>
  <si>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</si>
  <si>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</si>
  <si>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</si>
  <si>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</si>
  <si>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</si>
  <si>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</si>
  <si>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</si>
  <si>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</si>
  <si>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</si>
  <si>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</si>
  <si>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</si>
  <si>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</si>
  <si>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</si>
  <si>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</si>
  <si>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</si>
  <si>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</si>
  <si>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</si>
  <si>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</si>
  <si>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</si>
  <si>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</si>
  <si>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</si>
  <si>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</si>
  <si>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</si>
  <si>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</si>
  <si>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</si>
  <si>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</si>
  <si>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</si>
  <si>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</si>
  <si>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</si>
  <si>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</si>
  <si>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</si>
  <si>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</si>
  <si>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</si>
  <si>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</si>
  <si>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</si>
  <si>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</si>
  <si>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</si>
  <si>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</si>
  <si>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</si>
  <si>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</si>
  <si>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</si>
  <si>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</si>
  <si>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</si>
  <si>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</si>
  <si>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</si>
  <si>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</si>
  <si>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</si>
  <si>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</si>
  <si>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</si>
  <si>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</si>
  <si>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</si>
  <si>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</si>
  <si>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</si>
  <si>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</si>
  <si>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</si>
  <si>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</si>
  <si>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</si>
  <si>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</si>
  <si>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</si>
  <si>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</si>
  <si>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</si>
  <si>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</si>
  <si>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</si>
  <si>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</si>
  <si>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</si>
  <si>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</si>
  <si>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</si>
  <si>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</si>
  <si>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</si>
  <si>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</si>
  <si>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</si>
  <si>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</si>
  <si>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</si>
  <si>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</si>
  <si>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</si>
  <si>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</si>
  <si>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</si>
  <si>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</si>
  <si>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</si>
  <si>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</si>
  <si>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</si>
  <si>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</si>
  <si>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</si>
  <si>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</si>
  <si>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</si>
  <si>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</si>
  <si>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</si>
  <si>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</si>
  <si>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</si>
  <si>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</si>
  <si>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</si>
  <si>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</si>
  <si>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</si>
  <si>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</si>
  <si>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</si>
  <si>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</si>
  <si>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</si>
  <si>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</si>
  <si>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</si>
  <si>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</si>
  <si>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</si>
  <si>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</si>
  <si>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</si>
  <si>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</si>
  <si>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</si>
  <si>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</si>
  <si>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</si>
  <si>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</si>
  <si>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</si>
  <si>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</si>
  <si>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</si>
  <si>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</si>
  <si>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</si>
  <si>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</si>
  <si>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</si>
  <si>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</si>
  <si>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</si>
  <si>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</si>
  <si>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</si>
  <si>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</si>
  <si>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</si>
  <si>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</si>
  <si>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</si>
  <si>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</si>
  <si>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</si>
  <si>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</si>
  <si>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</si>
  <si>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</si>
  <si>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</si>
  <si>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</si>
  <si>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</si>
  <si>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</si>
  <si>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</si>
  <si>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</si>
  <si>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</si>
  <si>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</si>
  <si>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</si>
  <si>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</si>
  <si>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</si>
  <si>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</si>
  <si>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</si>
  <si>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</si>
  <si>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</si>
  <si>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</si>
  <si>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</si>
  <si>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</si>
  <si>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</si>
  <si>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</si>
  <si>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</si>
  <si>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</si>
  <si>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</si>
  <si>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</si>
  <si>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</si>
  <si>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</si>
  <si>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</si>
  <si>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</si>
  <si>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</si>
  <si>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</si>
  <si>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</si>
  <si>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</si>
  <si>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</si>
  <si>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</si>
  <si>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</si>
  <si>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</si>
  <si>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</si>
  <si>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</si>
  <si>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</si>
  <si>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</si>
  <si>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</si>
  <si>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</si>
  <si>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</si>
  <si>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</si>
  <si>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</si>
  <si>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</si>
  <si>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</si>
  <si>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</si>
  <si>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</si>
  <si>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</si>
  <si>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</si>
  <si>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</si>
  <si>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</si>
  <si>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</si>
  <si>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</si>
  <si>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</si>
  <si>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</si>
  <si>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</si>
  <si>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</si>
  <si>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</si>
  <si>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</si>
  <si>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</si>
  <si>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</si>
  <si>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</si>
  <si>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</si>
  <si>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</si>
  <si>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</si>
  <si>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</si>
  <si>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</si>
  <si>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</si>
  <si>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</si>
  <si>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</si>
  <si>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</si>
  <si>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</si>
  <si>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</si>
  <si>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</si>
  <si>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</si>
  <si>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</si>
  <si>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</si>
  <si>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</si>
  <si>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</si>
  <si>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</si>
  <si>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</si>
  <si>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</si>
  <si>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</si>
  <si>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</si>
  <si>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</si>
  <si>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</si>
  <si>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</si>
  <si>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</si>
  <si>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</si>
  <si>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</si>
  <si>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</si>
  <si>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</si>
  <si>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</si>
  <si>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</si>
  <si>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</si>
  <si>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</si>
  <si>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</si>
  <si>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</si>
  <si>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</si>
  <si>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</si>
  <si>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</si>
  <si>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</si>
  <si>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</si>
  <si>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</si>
  <si>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</si>
  <si>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</si>
  <si>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</si>
  <si>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</si>
  <si>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</si>
  <si>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</si>
  <si>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</si>
  <si>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</si>
  <si>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</si>
  <si>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</si>
  <si>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</si>
  <si>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</si>
  <si>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</si>
  <si>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</si>
  <si>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</si>
  <si>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</si>
  <si>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</si>
  <si>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</si>
  <si>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</si>
  <si>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</si>
  <si>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</si>
  <si>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</si>
  <si>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</si>
  <si>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</si>
  <si>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</si>
  <si>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</si>
  <si>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</si>
  <si>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</si>
  <si>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</si>
  <si>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</si>
  <si>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</si>
  <si>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</si>
  <si>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</si>
  <si>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</si>
  <si>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</si>
  <si>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</si>
  <si>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</si>
  <si>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</si>
  <si>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</si>
  <si>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</si>
  <si>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</si>
  <si>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</si>
  <si>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</si>
  <si>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</si>
  <si>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</si>
  <si>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</si>
  <si>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</si>
  <si>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</si>
  <si>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</si>
  <si>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</si>
  <si>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</si>
  <si>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</si>
  <si>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</si>
  <si>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</si>
  <si>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</si>
  <si>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</si>
  <si>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</si>
  <si>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</si>
  <si>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</si>
  <si>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</si>
  <si>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</si>
  <si>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</si>
  <si>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</si>
  <si>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</si>
  <si>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</si>
  <si>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</si>
  <si>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</si>
  <si>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</si>
  <si>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</si>
  <si>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</si>
  <si>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</si>
  <si>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</si>
  <si>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</si>
  <si>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</si>
  <si>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</si>
  <si>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</si>
  <si>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</si>
  <si>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</si>
  <si>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</si>
  <si>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</si>
  <si>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</si>
  <si>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</si>
  <si>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</si>
  <si>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</si>
  <si>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</si>
  <si>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</si>
  <si>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</si>
  <si>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</si>
  <si>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</si>
  <si>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</si>
  <si>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</si>
  <si>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</si>
  <si>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</si>
  <si>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</si>
  <si>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</si>
  <si>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</si>
  <si>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</si>
  <si>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</si>
  <si>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</si>
  <si>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</si>
  <si>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</si>
  <si>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</si>
  <si>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</si>
  <si>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</si>
  <si>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</si>
  <si>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</si>
  <si>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</si>
  <si>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</si>
  <si>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</si>
  <si>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</si>
  <si>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</si>
  <si>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</si>
  <si>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</si>
  <si>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</si>
  <si>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</si>
  <si>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</si>
  <si>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</si>
  <si>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</si>
  <si>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</si>
  <si>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</si>
  <si>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</si>
  <si>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</si>
  <si>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</si>
  <si>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</si>
  <si>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</si>
  <si>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</si>
  <si>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</si>
  <si>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</si>
  <si>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</si>
  <si>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</si>
  <si>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</si>
  <si>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</si>
  <si>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</si>
  <si>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</si>
  <si>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</si>
  <si>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</si>
  <si>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</si>
  <si>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</si>
  <si>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</si>
  <si>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</si>
  <si>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</si>
  <si>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</si>
  <si>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</si>
  <si>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</si>
  <si>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</si>
  <si>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</si>
  <si>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</si>
  <si>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</si>
  <si>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</si>
  <si>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</si>
  <si>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</si>
  <si>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</si>
  <si>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</si>
  <si>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</si>
  <si>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</si>
  <si>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</si>
  <si>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</si>
  <si>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</si>
  <si>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</si>
  <si>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</si>
  <si>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</si>
  <si>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</si>
  <si>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</si>
  <si>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</si>
  <si>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</si>
  <si>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</si>
  <si>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</si>
  <si>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</si>
  <si>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</si>
  <si>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</si>
  <si>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</si>
  <si>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</si>
  <si>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</si>
  <si>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</si>
  <si>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</si>
  <si>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</si>
  <si>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</si>
  <si>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</si>
  <si>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</si>
  <si>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</si>
  <si>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</si>
  <si>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</si>
  <si>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</si>
  <si>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</si>
  <si>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</si>
  <si>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</si>
  <si>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</si>
  <si>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</si>
  <si>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</si>
  <si>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</si>
  <si>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</si>
  <si>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</si>
  <si>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</si>
  <si>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</si>
  <si>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</si>
  <si>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</si>
  <si>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</si>
  <si>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</si>
  <si>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</si>
  <si>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</si>
  <si>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</si>
  <si>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</si>
  <si>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</si>
  <si>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</si>
  <si>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</si>
  <si>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</si>
  <si>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</si>
  <si>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</si>
  <si>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</si>
  <si>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</si>
  <si>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</si>
  <si>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</si>
  <si>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</si>
  <si>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</si>
  <si>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</si>
  <si>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</si>
  <si>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</si>
  <si>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</si>
  <si>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</si>
  <si>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</si>
  <si>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</si>
  <si>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</si>
  <si>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</si>
  <si>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</si>
  <si>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</si>
  <si>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</si>
  <si>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</si>
  <si>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</si>
  <si>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</si>
  <si>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</si>
  <si>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</si>
  <si>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</si>
  <si>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</si>
  <si>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</si>
  <si>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</si>
  <si>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</si>
  <si>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</si>
  <si>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</si>
  <si>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</si>
  <si>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</si>
  <si>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</si>
  <si>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</si>
  <si>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</si>
  <si>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</si>
  <si>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</si>
  <si>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</si>
  <si>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</si>
  <si>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</si>
  <si>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</si>
  <si>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</si>
  <si>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</si>
  <si>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</si>
  <si>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</si>
  <si>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</si>
  <si>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</si>
  <si>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</si>
  <si>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</si>
  <si>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</si>
  <si>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</si>
  <si>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</si>
  <si>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</si>
  <si>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</si>
  <si>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</si>
  <si>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</si>
  <si>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</si>
  <si>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</si>
  <si>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</si>
  <si>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</si>
  <si>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</si>
  <si>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</si>
  <si>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</si>
  <si>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</si>
  <si>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</si>
  <si>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</si>
  <si>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</si>
  <si>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</si>
  <si>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</si>
  <si>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</si>
  <si>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</si>
  <si>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</si>
  <si>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</si>
  <si>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</si>
  <si>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</si>
  <si>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</si>
  <si>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</si>
  <si>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</si>
  <si>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</si>
  <si>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</si>
  <si>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</si>
  <si>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</si>
  <si>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</si>
  <si>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</si>
  <si>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</si>
  <si>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</si>
  <si>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</si>
  <si>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</si>
  <si>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</si>
  <si>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</si>
  <si>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</si>
  <si>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</si>
  <si>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</si>
  <si>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</si>
  <si>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</si>
  <si>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</si>
  <si>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</si>
  <si>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</si>
  <si>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</si>
  <si>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</si>
  <si>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</si>
  <si>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</si>
  <si>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</si>
  <si>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</si>
  <si>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</si>
  <si>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</si>
  <si>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</si>
  <si>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</si>
  <si>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</si>
  <si>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</si>
  <si>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</si>
  <si>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</si>
  <si>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</si>
  <si>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</si>
  <si>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</si>
  <si>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</si>
  <si>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</si>
  <si>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</si>
  <si>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</si>
  <si>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</si>
  <si>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</si>
  <si>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</si>
  <si>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</si>
  <si>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</si>
  <si>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</si>
  <si>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</si>
  <si>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</si>
  <si>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</si>
  <si>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</si>
  <si>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</si>
  <si>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</si>
  <si>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</si>
  <si>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</si>
  <si>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</si>
  <si>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</si>
  <si>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</si>
  <si>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</si>
  <si>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</si>
  <si>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</si>
  <si>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</si>
  <si>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</si>
  <si>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</si>
  <si>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</si>
  <si>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</si>
  <si>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</si>
  <si>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</si>
  <si>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</si>
  <si>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</si>
  <si>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</si>
  <si>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</si>
  <si>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</si>
  <si>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</si>
  <si>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</si>
  <si>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</si>
  <si>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</si>
  <si>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</si>
  <si>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</si>
  <si>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</si>
  <si>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</si>
  <si>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</si>
  <si>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</si>
  <si>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</si>
  <si>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</si>
  <si>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</si>
  <si>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</si>
  <si>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</si>
  <si>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</si>
  <si>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</si>
  <si>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</si>
  <si>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</si>
  <si>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</si>
  <si>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</si>
  <si>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</si>
  <si>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</si>
  <si>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</si>
  <si>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</si>
  <si>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</si>
  <si>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</si>
  <si>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</si>
  <si>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</si>
  <si>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</si>
  <si>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</si>
  <si>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</si>
  <si>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</si>
  <si>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</si>
  <si>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</si>
  <si>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</si>
  <si>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</si>
  <si>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</si>
  <si>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</si>
  <si>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</si>
  <si>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</si>
  <si>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</si>
  <si>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</si>
  <si>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</si>
  <si>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</si>
  <si>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</si>
  <si>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</si>
  <si>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</si>
  <si>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</si>
  <si>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</si>
  <si>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</si>
  <si>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</si>
  <si>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</si>
  <si>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</si>
  <si>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</si>
  <si>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</si>
  <si>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</si>
  <si>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</si>
  <si>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</si>
  <si>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</si>
  <si>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</si>
  <si>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</si>
  <si>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</si>
  <si>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</si>
  <si>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</si>
  <si>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</si>
  <si>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</si>
  <si>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</si>
  <si>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</si>
  <si>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</si>
  <si>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</si>
  <si>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</si>
  <si>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</si>
  <si>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</si>
  <si>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</si>
  <si>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</si>
  <si>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</si>
  <si>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</si>
  <si>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</si>
  <si>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</si>
  <si>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</si>
  <si>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</si>
  <si>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</si>
  <si>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</si>
  <si>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</si>
  <si>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</si>
  <si>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</si>
  <si>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</si>
  <si>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</si>
  <si>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</si>
  <si>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</si>
  <si>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</si>
  <si>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</si>
  <si>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</si>
  <si>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</si>
  <si>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</si>
  <si>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</si>
  <si>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</si>
  <si>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</si>
  <si>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</si>
  <si>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</si>
  <si>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</si>
  <si>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</si>
  <si>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</si>
  <si>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</si>
  <si>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</si>
  <si>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</si>
  <si>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</si>
  <si>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</si>
  <si>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</si>
  <si>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</si>
  <si>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</si>
  <si>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</si>
  <si>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</si>
  <si>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</si>
  <si>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</si>
  <si>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</si>
  <si>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</si>
  <si>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</si>
  <si>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</si>
  <si>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</si>
  <si>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</si>
  <si>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</si>
  <si>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</si>
  <si>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</si>
  <si>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</si>
  <si>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</si>
  <si>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</si>
  <si>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</si>
  <si>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</si>
  <si>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</si>
  <si>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</si>
  <si>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</si>
  <si>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</si>
  <si>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</si>
  <si>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</si>
  <si>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</si>
  <si>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</si>
  <si>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</si>
  <si>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</si>
  <si>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</si>
  <si>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</si>
  <si>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</si>
  <si>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</si>
  <si>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</si>
  <si>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</si>
  <si>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</si>
  <si>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</si>
  <si>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</si>
  <si>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</si>
  <si>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</si>
  <si>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</si>
  <si>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</si>
  <si>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</si>
  <si>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</si>
  <si>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</si>
  <si>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</si>
  <si>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</si>
  <si>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</si>
  <si>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</si>
  <si>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</si>
  <si>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</si>
  <si>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</si>
  <si>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</si>
  <si>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</si>
  <si>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</si>
  <si>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</si>
  <si>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</si>
  <si>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</si>
  <si>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</si>
  <si>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</si>
  <si>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</si>
  <si>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</si>
  <si>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</si>
  <si>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</si>
  <si>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</si>
  <si>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</si>
  <si>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</si>
  <si>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</si>
  <si>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</si>
  <si>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</si>
  <si>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</si>
  <si>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</si>
  <si>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</si>
  <si>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</si>
  <si>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</si>
  <si>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</si>
  <si>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</si>
  <si>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</si>
  <si>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</si>
  <si>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</si>
  <si>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</si>
  <si>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</si>
  <si>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</si>
  <si>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</si>
  <si>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</si>
  <si>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</si>
  <si>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</si>
  <si>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</si>
  <si>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</si>
  <si>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</si>
  <si>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</si>
  <si>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</si>
  <si>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</si>
  <si>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</si>
  <si>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</si>
  <si>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</si>
  <si>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</si>
  <si>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</si>
  <si>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</si>
  <si>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</si>
  <si>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</si>
  <si>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</si>
  <si>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</si>
  <si>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</si>
  <si>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</si>
  <si>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</si>
  <si>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</si>
  <si>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</si>
  <si>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</si>
  <si>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</si>
  <si>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</si>
  <si>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</si>
  <si>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</si>
  <si>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</si>
  <si>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</si>
  <si>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</si>
  <si>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</si>
  <si>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</si>
  <si>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</si>
  <si>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</si>
  <si>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</si>
  <si>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</si>
  <si>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</si>
  <si>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</si>
  <si>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</si>
  <si>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</si>
  <si>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</si>
  <si>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</si>
  <si>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</si>
  <si>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</si>
  <si>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</si>
  <si>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</si>
  <si>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</si>
  <si>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</si>
  <si>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</si>
  <si>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</si>
  <si>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</si>
  <si>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</si>
  <si>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</si>
  <si>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</si>
  <si>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</si>
  <si>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</si>
  <si>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</si>
  <si>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</si>
  <si>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</si>
  <si>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</si>
  <si>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</si>
  <si>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</si>
  <si>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</si>
  <si>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</si>
  <si>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</si>
  <si>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</si>
  <si>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</si>
  <si>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</si>
  <si>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</si>
  <si>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</si>
  <si>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</si>
  <si>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</si>
  <si>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</si>
  <si>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</si>
  <si>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</si>
  <si>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</si>
  <si>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</si>
  <si>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</si>
  <si>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</si>
  <si>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</si>
  <si>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</si>
  <si>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</si>
  <si>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</si>
  <si>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</si>
  <si>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</si>
  <si>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</si>
  <si>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</si>
  <si>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</si>
  <si>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</si>
  <si>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</si>
  <si>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</si>
  <si>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</si>
  <si>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</si>
  <si>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</si>
  <si>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</si>
  <si>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</si>
  <si>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</si>
  <si>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</si>
  <si>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</si>
  <si>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</si>
  <si>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</si>
  <si>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</si>
  <si>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</si>
  <si>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</si>
  <si>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</si>
  <si>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</si>
  <si>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</si>
  <si>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</si>
  <si>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</si>
  <si>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</si>
  <si>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</si>
  <si>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</si>
  <si>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</si>
  <si>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</si>
  <si>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</si>
  <si>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</si>
  <si>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</si>
  <si>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</si>
  <si>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</si>
  <si>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</si>
  <si>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</si>
  <si>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</si>
  <si>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</si>
  <si>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</si>
  <si>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</si>
  <si>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</si>
  <si>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</si>
  <si>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</si>
  <si>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</si>
  <si>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</si>
  <si>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</si>
  <si>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</si>
  <si>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</si>
  <si>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</si>
  <si>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</si>
  <si>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</si>
  <si>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</si>
  <si>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</si>
  <si>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</si>
  <si>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</si>
  <si>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</si>
  <si>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</si>
  <si>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</si>
  <si>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</si>
  <si>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</si>
  <si>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</si>
  <si>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</si>
  <si>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</si>
  <si>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</si>
  <si>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</si>
  <si>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</si>
  <si>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</si>
  <si>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</si>
  <si>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</si>
  <si>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</si>
  <si>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</si>
  <si>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</si>
  <si>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</si>
  <si>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</si>
  <si>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</si>
  <si>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</si>
  <si>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</si>
  <si>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</si>
  <si>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</si>
  <si>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</si>
  <si>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</si>
  <si>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</si>
  <si>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</si>
  <si>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</si>
  <si>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</si>
  <si>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</si>
  <si>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</si>
  <si>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</si>
  <si>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</si>
  <si>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</si>
  <si>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</si>
  <si>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</si>
  <si>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</si>
  <si>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</si>
  <si>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</si>
  <si>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</si>
  <si>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</si>
  <si>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</si>
  <si>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</si>
  <si>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</si>
  <si>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</si>
  <si>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</si>
  <si>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</si>
  <si>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</si>
  <si>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</si>
  <si>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</si>
  <si>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</si>
  <si>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</si>
  <si>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</si>
  <si>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</si>
  <si>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</si>
  <si>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</si>
  <si>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</si>
  <si>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</si>
  <si>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</si>
  <si>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</si>
  <si>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</si>
  <si>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</si>
  <si>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</si>
  <si>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</si>
  <si>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</si>
  <si>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</si>
  <si>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</si>
  <si>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</si>
  <si>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</si>
  <si>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</si>
  <si>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</si>
  <si>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</si>
  <si>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</si>
  <si>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</si>
  <si>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</si>
  <si>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</si>
  <si>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</si>
  <si>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</si>
  <si>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</si>
  <si>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</si>
  <si>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</si>
  <si>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</si>
  <si>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</si>
  <si>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</si>
  <si>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</si>
  <si>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</si>
  <si>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</si>
  <si>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</si>
  <si>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</si>
  <si>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</si>
  <si>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</si>
  <si>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</si>
  <si>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</si>
  <si>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</si>
  <si>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</si>
  <si>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</si>
  <si>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</si>
  <si>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</si>
  <si>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</si>
  <si>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</si>
  <si>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</si>
  <si>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</si>
  <si>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</si>
  <si>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</si>
  <si>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</si>
  <si>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</si>
  <si>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</si>
  <si>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</si>
  <si>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</si>
  <si>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</si>
  <si>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</si>
  <si>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</si>
  <si>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</si>
  <si>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</si>
  <si>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</si>
  <si>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</si>
  <si>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</si>
  <si>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</si>
  <si>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</si>
  <si>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</si>
  <si>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</si>
  <si>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</si>
  <si>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</si>
  <si>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</si>
  <si>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</si>
  <si>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</si>
  <si>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</si>
  <si>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</si>
  <si>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</si>
  <si>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</si>
  <si>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</si>
  <si>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</si>
  <si>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</si>
  <si>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</si>
  <si>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</si>
  <si>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</si>
  <si>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</si>
  <si>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</si>
  <si>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</si>
  <si>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</si>
  <si>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</si>
  <si>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</si>
  <si>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</si>
  <si>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</si>
  <si>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</si>
  <si>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</si>
  <si>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</si>
  <si>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</si>
  <si>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</si>
  <si>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</si>
  <si>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</si>
  <si>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</si>
  <si>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</si>
  <si>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</si>
  <si>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</si>
  <si>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</si>
  <si>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</si>
  <si>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</si>
  <si>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</si>
  <si>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</si>
  <si>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</si>
  <si>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</si>
  <si>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</si>
  <si>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</si>
  <si>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</si>
  <si>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</si>
  <si>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</si>
  <si>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</si>
  <si>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</si>
  <si>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</si>
  <si>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</si>
  <si>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</si>
  <si>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</si>
  <si>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</si>
  <si>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</si>
  <si>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</si>
  <si>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</si>
  <si>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</si>
  <si>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</si>
  <si>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</si>
  <si>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</si>
  <si>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</si>
  <si>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</si>
  <si>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</si>
  <si>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</si>
  <si>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</si>
  <si>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</si>
  <si>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</si>
  <si>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</si>
  <si>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</si>
  <si>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</si>
  <si>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</si>
  <si>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</si>
  <si>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</si>
  <si>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</si>
  <si>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</si>
  <si>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</si>
  <si>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</si>
  <si>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</si>
  <si>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</si>
  <si>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</si>
  <si>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</si>
  <si>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</si>
  <si>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</si>
  <si>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</si>
  <si>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</si>
  <si>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</si>
  <si>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</si>
  <si>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</si>
  <si>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</si>
  <si>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</si>
  <si>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</si>
  <si>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</si>
  <si>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</si>
  <si>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</si>
  <si>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</si>
  <si>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</si>
  <si>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</si>
  <si>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</si>
  <si>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</si>
  <si>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</si>
  <si>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</si>
  <si>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</si>
  <si>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</si>
  <si>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</si>
  <si>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</si>
  <si>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</si>
  <si>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</si>
  <si>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</si>
  <si>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</si>
  <si>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</si>
  <si>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</si>
  <si>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</si>
  <si>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</si>
  <si>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</si>
  <si>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</si>
  <si>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</si>
  <si>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</si>
  <si>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</si>
  <si>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</si>
  <si>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</si>
  <si>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</si>
  <si>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</si>
  <si>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</si>
  <si>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</si>
  <si>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</si>
  <si>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</si>
  <si>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</si>
  <si>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</si>
  <si>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</si>
  <si>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</si>
  <si>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</si>
  <si>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</si>
  <si>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</si>
  <si>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</si>
  <si>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</si>
  <si>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</si>
  <si>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</si>
  <si>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</si>
  <si>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</si>
  <si>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</si>
  <si>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</si>
  <si>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</si>
  <si>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</si>
  <si>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</si>
  <si>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</si>
  <si>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</si>
  <si>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</si>
  <si>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</si>
  <si>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</si>
  <si>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</si>
  <si>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</si>
  <si>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</si>
  <si>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</si>
  <si>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</si>
  <si>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</si>
  <si>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</si>
  <si>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</si>
  <si>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</si>
  <si>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</si>
  <si>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</si>
  <si>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</si>
  <si>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</si>
  <si>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</si>
  <si>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</si>
  <si>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</si>
  <si>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</si>
  <si>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</si>
  <si>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</si>
  <si>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</si>
  <si>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</si>
  <si>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</si>
  <si>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</si>
  <si>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</si>
  <si>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</si>
  <si>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</si>
  <si>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</si>
  <si>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</si>
  <si>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</si>
  <si>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</si>
  <si>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</si>
  <si>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</si>
  <si>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</si>
  <si>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</si>
  <si>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</si>
  <si>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</si>
  <si>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</si>
  <si>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</si>
  <si>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</si>
  <si>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</si>
  <si>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</si>
  <si>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</si>
  <si>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</si>
  <si>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</si>
  <si>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</si>
  <si>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</si>
  <si>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</si>
  <si>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</si>
  <si>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</si>
  <si>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</si>
  <si>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</si>
  <si>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</si>
  <si>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</si>
  <si>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</si>
  <si>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</si>
  <si>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</si>
  <si>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</si>
  <si>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</si>
  <si>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</si>
  <si>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</si>
  <si>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</si>
  <si>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</si>
  <si>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</si>
  <si>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</si>
  <si>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</si>
  <si>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</si>
  <si>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</si>
  <si>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</si>
  <si>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</si>
  <si>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</si>
  <si>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</si>
  <si>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</si>
  <si>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</si>
  <si>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</si>
  <si>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</si>
  <si>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</si>
  <si>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</si>
  <si>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</si>
  <si>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</si>
  <si>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</si>
  <si>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</si>
  <si>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</si>
  <si>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</si>
  <si>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</si>
  <si>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</si>
  <si>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</si>
  <si>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</si>
  <si>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</si>
  <si>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</si>
  <si>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</si>
  <si>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</si>
  <si>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</si>
  <si>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</si>
  <si>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</si>
  <si>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</si>
  <si>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</si>
  <si>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</si>
  <si>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</si>
  <si>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</si>
  <si>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</si>
  <si>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</si>
  <si>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</si>
  <si>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</si>
  <si>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</si>
  <si>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</si>
  <si>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</si>
  <si>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</si>
  <si>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</si>
  <si>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</si>
  <si>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</si>
  <si>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</si>
  <si>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</si>
  <si>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</si>
  <si>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</si>
  <si>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</si>
  <si>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</si>
  <si>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</si>
  <si>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</si>
  <si>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</si>
  <si>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</si>
  <si>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</si>
  <si>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</si>
  <si>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</si>
  <si>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</si>
  <si>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</si>
  <si>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</si>
  <si>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</si>
  <si>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</si>
  <si>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</si>
  <si>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</si>
  <si>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</si>
  <si>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</si>
  <si>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</si>
  <si>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</si>
  <si>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</si>
  <si>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</si>
  <si>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</si>
  <si>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</si>
  <si>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</si>
  <si>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</si>
  <si>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</si>
  <si>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</si>
  <si>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</si>
  <si>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</si>
  <si>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</si>
  <si>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</si>
  <si>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</si>
  <si>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</si>
  <si>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</si>
  <si>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</si>
  <si>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</si>
  <si>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</si>
  <si>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</si>
  <si>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</si>
  <si>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</si>
  <si>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</si>
  <si>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</si>
  <si>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</si>
  <si>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</si>
  <si>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</si>
  <si>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</si>
  <si>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</si>
  <si>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</si>
  <si>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</si>
  <si>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</si>
  <si>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</si>
  <si>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</si>
  <si>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</si>
  <si>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</si>
  <si>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</si>
  <si>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</si>
  <si>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</si>
  <si>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</si>
  <si>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</si>
  <si>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</si>
  <si>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</si>
  <si>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</si>
  <si>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</si>
  <si>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</si>
  <si>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</si>
  <si>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</si>
  <si>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</si>
  <si>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</si>
  <si>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</si>
  <si>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</si>
  <si>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</si>
  <si>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</si>
  <si>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</si>
  <si>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</si>
  <si>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</si>
  <si>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</si>
  <si>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</si>
  <si>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</si>
  <si>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</si>
  <si>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</si>
  <si>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</si>
  <si>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</si>
  <si>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</si>
  <si>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</si>
  <si>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</si>
  <si>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</si>
  <si>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</si>
  <si>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</si>
  <si>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</si>
  <si>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</si>
  <si>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</si>
  <si>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</si>
  <si>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</si>
  <si>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</si>
  <si>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</si>
  <si>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</si>
  <si>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</si>
  <si>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</si>
  <si>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</si>
  <si>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</si>
  <si>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</si>
  <si>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</si>
  <si>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</si>
  <si>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</si>
  <si>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</si>
  <si>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</si>
  <si>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</si>
  <si>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</si>
  <si>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</si>
  <si>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</si>
  <si>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</si>
  <si>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</si>
  <si>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</si>
  <si>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</si>
  <si>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</si>
  <si>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</si>
  <si>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</si>
  <si>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</si>
  <si>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</si>
  <si>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</si>
  <si>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</si>
  <si>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</si>
  <si>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</si>
  <si>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</si>
  <si>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</si>
  <si>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</si>
  <si>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</si>
  <si>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</si>
  <si>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</si>
  <si>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</si>
  <si>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</si>
  <si>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</si>
  <si>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</si>
  <si>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</si>
  <si>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</si>
  <si>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</si>
  <si>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</si>
  <si>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</si>
  <si>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</si>
  <si>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</si>
  <si>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</si>
  <si>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</si>
  <si>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</si>
  <si>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</si>
  <si>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</si>
  <si>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</si>
  <si>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</si>
  <si>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</si>
  <si>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</si>
  <si>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</si>
  <si>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</si>
  <si>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</si>
  <si>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</si>
  <si>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</si>
  <si>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</si>
  <si>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</si>
  <si>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</si>
  <si>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</si>
  <si>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</si>
  <si>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</si>
  <si>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</si>
  <si>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</si>
  <si>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</si>
  <si>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</si>
  <si>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</si>
  <si>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</si>
  <si>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</si>
  <si>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</si>
  <si>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</si>
  <si>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</si>
  <si>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</si>
  <si>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</si>
  <si>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</si>
  <si>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</si>
  <si>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</si>
  <si>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</si>
  <si>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</si>
  <si>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</si>
  <si>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</si>
  <si>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</si>
  <si>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</si>
  <si>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</si>
  <si>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</si>
  <si>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</si>
  <si>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</si>
  <si>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</si>
  <si>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</si>
  <si>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</si>
  <si>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</si>
  <si>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</si>
  <si>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</si>
  <si>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</si>
  <si>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</si>
  <si>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</si>
  <si>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</si>
  <si>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</si>
  <si>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</si>
  <si>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</si>
  <si>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</si>
  <si>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</si>
  <si>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</si>
  <si>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</si>
  <si>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</si>
  <si>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</si>
  <si>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</si>
  <si>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</si>
  <si>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</si>
  <si>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</si>
  <si>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</si>
  <si>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</si>
  <si>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</si>
  <si>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</si>
  <si>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</si>
  <si>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</si>
  <si>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</si>
  <si>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</si>
  <si>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</si>
  <si>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</si>
  <si>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</si>
  <si>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</si>
  <si>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</si>
  <si>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</si>
  <si>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</si>
  <si>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</si>
  <si>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</si>
  <si>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</si>
  <si>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</si>
  <si>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</si>
  <si>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</si>
  <si>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</si>
  <si>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</si>
  <si>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</si>
  <si>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</si>
  <si>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</si>
  <si>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</si>
  <si>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</si>
  <si>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</si>
  <si>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</si>
  <si>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</si>
  <si>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</si>
  <si>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</si>
  <si>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</si>
  <si>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</si>
  <si>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</si>
  <si>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</si>
  <si>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</si>
  <si>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</si>
  <si>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</si>
  <si>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</si>
  <si>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</si>
  <si>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</si>
  <si>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</si>
  <si>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</si>
  <si>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</si>
  <si>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</si>
  <si>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</si>
  <si>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</si>
  <si>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</si>
  <si>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</si>
  <si>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</si>
  <si>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</si>
  <si>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</si>
  <si>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</si>
  <si>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</si>
  <si>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</si>
  <si>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</si>
  <si>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</si>
  <si>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</si>
  <si>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</si>
  <si>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</si>
  <si>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</si>
  <si>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</si>
  <si>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</si>
  <si>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</si>
  <si>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</si>
  <si>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</si>
  <si>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</si>
  <si>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</si>
  <si>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</si>
  <si>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</si>
  <si>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</si>
  <si>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</si>
  <si>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</si>
  <si>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</si>
  <si>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</si>
  <si>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</si>
  <si>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</si>
  <si>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</si>
  <si>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</si>
  <si>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</si>
  <si>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</si>
  <si>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</si>
  <si>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</si>
  <si>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</si>
  <si>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</si>
  <si>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</si>
  <si>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</si>
  <si>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</si>
  <si>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</si>
  <si>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</si>
  <si>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</si>
  <si>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</si>
  <si>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</si>
  <si>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</si>
  <si>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</si>
  <si>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</si>
  <si>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</si>
  <si>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</si>
  <si>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</si>
  <si>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</si>
  <si>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</si>
  <si>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</si>
  <si>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</si>
  <si>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</si>
  <si>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</si>
  <si>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</si>
  <si>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</si>
  <si>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</si>
  <si>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</si>
  <si>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</si>
  <si>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</si>
  <si>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</si>
  <si>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</si>
  <si>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</si>
  <si>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</si>
  <si>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</si>
  <si>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</si>
  <si>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</si>
  <si>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</si>
  <si>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</si>
  <si>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</si>
  <si>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</si>
  <si>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</si>
  <si>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</si>
  <si>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</si>
  <si>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</si>
  <si>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</si>
  <si>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</si>
  <si>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</si>
  <si>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</si>
  <si>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</si>
  <si>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</si>
  <si>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</si>
  <si>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</si>
  <si>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</si>
  <si>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</si>
  <si>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</si>
  <si>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</si>
  <si>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</si>
  <si>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</si>
  <si>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</si>
  <si>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</si>
  <si>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</si>
  <si>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</si>
  <si>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</si>
  <si>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</si>
  <si>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</si>
  <si>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</si>
  <si>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</si>
  <si>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</si>
  <si>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</si>
  <si>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</si>
  <si>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</si>
  <si>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</si>
  <si>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</si>
  <si>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</si>
  <si>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</si>
  <si>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</si>
  <si>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</si>
  <si>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</si>
  <si>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</si>
  <si>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</si>
  <si>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</si>
  <si>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</si>
  <si>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</si>
  <si>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</si>
  <si>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</si>
  <si>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</si>
  <si>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</si>
  <si>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</si>
  <si>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</si>
  <si>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</si>
  <si>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</si>
  <si>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</si>
  <si>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</si>
  <si>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</si>
  <si>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</si>
  <si>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</si>
  <si>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</si>
  <si>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</si>
  <si>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</si>
  <si>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</si>
  <si>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</si>
  <si>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</si>
  <si>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</si>
  <si>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</si>
  <si>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</si>
  <si>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</si>
  <si>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</si>
  <si>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</si>
  <si>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</si>
  <si>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</si>
  <si>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</si>
  <si>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</si>
  <si>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</si>
  <si>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</si>
  <si>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</si>
  <si>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</si>
  <si>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</si>
  <si>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</si>
  <si>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</si>
  <si>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</si>
  <si>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</si>
  <si>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</si>
  <si>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</si>
  <si>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</si>
  <si>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</si>
  <si>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</si>
  <si>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</si>
  <si>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</si>
  <si>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</si>
  <si>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</si>
  <si>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</si>
  <si>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</si>
  <si>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</si>
  <si>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</si>
  <si>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</si>
  <si>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</si>
  <si>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</si>
  <si>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</si>
  <si>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</si>
  <si>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</si>
  <si>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</si>
  <si>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</si>
  <si>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</si>
  <si>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</si>
  <si>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</si>
  <si>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</si>
  <si>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</si>
  <si>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</si>
  <si>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</si>
  <si>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</si>
  <si>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</si>
  <si>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</si>
  <si>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</si>
  <si>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</si>
  <si>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</si>
  <si>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</si>
  <si>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</si>
  <si>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</si>
  <si>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</si>
  <si>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</si>
  <si>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</si>
  <si>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</si>
  <si>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</si>
  <si>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</si>
  <si>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</si>
  <si>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</si>
  <si>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</si>
  <si>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</si>
  <si>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</si>
  <si>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</si>
  <si>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</si>
  <si>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</si>
  <si>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</si>
  <si>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</si>
  <si>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</si>
  <si>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</si>
  <si>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</si>
  <si>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</si>
  <si>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</si>
  <si>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</si>
  <si>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</si>
  <si>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</si>
  <si>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</si>
  <si>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</si>
  <si>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</si>
  <si>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</si>
  <si>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</si>
  <si>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</si>
  <si>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</si>
  <si>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</si>
  <si>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</si>
  <si>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</si>
  <si>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</si>
  <si>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</si>
  <si>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</si>
  <si>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</si>
  <si>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</si>
  <si>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</si>
  <si>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</si>
  <si>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</si>
  <si>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</si>
  <si>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</si>
  <si>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</si>
  <si>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</si>
  <si>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</si>
  <si>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</si>
  <si>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</si>
  <si>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</si>
  <si>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</si>
  <si>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</si>
  <si>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</si>
  <si>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</si>
  <si>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</si>
  <si>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</si>
  <si>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</si>
  <si>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</si>
  <si>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</si>
  <si>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</si>
  <si>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</si>
  <si>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</si>
  <si>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</si>
  <si>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</si>
  <si>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</si>
  <si>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</si>
  <si>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</si>
  <si>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</si>
  <si>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</si>
  <si>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</si>
  <si>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</si>
  <si>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</si>
  <si>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</si>
  <si>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</si>
  <si>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</si>
  <si>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</si>
  <si>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</si>
  <si>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</si>
  <si>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</si>
  <si>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</si>
  <si>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</si>
  <si>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</si>
  <si>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</si>
  <si>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</si>
  <si>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</si>
  <si>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</si>
  <si>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</si>
  <si>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</si>
  <si>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</si>
  <si>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</si>
  <si>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</si>
  <si>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</si>
  <si>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</si>
  <si>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</si>
  <si>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</si>
  <si>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</si>
  <si>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</si>
  <si>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</si>
  <si>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</si>
  <si>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</si>
  <si>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</si>
  <si>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</si>
  <si>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</si>
  <si>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</si>
  <si>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</si>
  <si>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</si>
  <si>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</si>
  <si>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</si>
  <si>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</si>
  <si>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</si>
  <si>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</si>
  <si>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</si>
  <si>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</si>
  <si>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</si>
  <si>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</si>
  <si>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</si>
  <si>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</si>
  <si>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</si>
  <si>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</si>
  <si>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</si>
  <si>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</si>
  <si>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</si>
  <si>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</si>
  <si>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</si>
  <si>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</si>
  <si>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</si>
  <si>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</si>
  <si>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</si>
  <si>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</si>
  <si>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</si>
  <si>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</si>
  <si>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</si>
  <si>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</si>
  <si>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</si>
  <si>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</si>
  <si>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</si>
  <si>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</si>
  <si>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</si>
  <si>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</si>
  <si>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</si>
  <si>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</si>
  <si>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</si>
  <si>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</si>
  <si>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</si>
  <si>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</si>
  <si>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</si>
  <si>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</si>
  <si>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</si>
  <si>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</si>
  <si>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</si>
  <si>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</si>
  <si>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</si>
  <si>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</si>
  <si>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</si>
  <si>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</si>
  <si>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</si>
  <si>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</si>
  <si>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</si>
  <si>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</si>
  <si>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</si>
  <si>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</si>
  <si>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</si>
  <si>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</si>
  <si>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</si>
  <si>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</si>
  <si>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</si>
  <si>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</si>
  <si>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</si>
  <si>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</si>
  <si>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</si>
  <si>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</si>
  <si>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</si>
  <si>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</si>
  <si>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</si>
  <si>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</si>
  <si>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</si>
  <si>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</si>
  <si>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</si>
  <si>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</si>
  <si>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</si>
  <si>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</si>
  <si>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</si>
  <si>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</si>
  <si>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</si>
  <si>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</si>
  <si>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</si>
  <si>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</si>
  <si>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</si>
  <si>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</si>
  <si>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</si>
  <si>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</si>
  <si>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</si>
  <si>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</si>
  <si>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</si>
  <si>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</si>
  <si>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</si>
  <si>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</si>
  <si>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</si>
  <si>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</si>
  <si>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</si>
  <si>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</si>
  <si>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</si>
  <si>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</si>
  <si>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</si>
  <si>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</si>
  <si>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</si>
  <si>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</si>
  <si>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</si>
  <si>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</si>
  <si>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</si>
  <si>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</si>
  <si>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</si>
  <si>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</si>
  <si>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</si>
  <si>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</si>
  <si>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</si>
  <si>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</si>
  <si>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</si>
  <si>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</si>
  <si>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</si>
  <si>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</si>
  <si>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</si>
  <si>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</si>
  <si>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</si>
  <si>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</si>
  <si>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</si>
  <si>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</si>
  <si>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</si>
  <si>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</si>
  <si>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</si>
  <si>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</si>
  <si>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</si>
  <si>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</si>
  <si>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</si>
  <si>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</si>
  <si>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</si>
  <si>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</si>
  <si>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</si>
  <si>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</si>
  <si>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</si>
  <si>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</si>
  <si>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</si>
  <si>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</si>
  <si>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</si>
  <si>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</si>
  <si>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</si>
  <si>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</si>
  <si>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</si>
  <si>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</si>
  <si>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</si>
  <si>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</si>
  <si>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</si>
  <si>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</si>
  <si>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</si>
  <si>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</si>
  <si>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</si>
  <si>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</si>
  <si>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</si>
  <si>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</si>
  <si>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</si>
  <si>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</si>
  <si>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</si>
  <si>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</si>
  <si>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</si>
  <si>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</si>
  <si>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</si>
  <si>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</si>
  <si>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</si>
  <si>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</si>
  <si>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</si>
  <si>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</si>
  <si>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</si>
  <si>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</si>
  <si>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</si>
  <si>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</si>
  <si>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</si>
  <si>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</si>
  <si>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</si>
  <si>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</si>
  <si>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</si>
  <si>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</si>
  <si>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</si>
  <si>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</si>
  <si>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</si>
  <si>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</si>
  <si>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</si>
  <si>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</si>
  <si>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</si>
  <si>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</si>
  <si>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</si>
  <si>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</si>
  <si>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</si>
  <si>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</si>
  <si>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</si>
  <si>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</si>
  <si>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</si>
  <si>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</si>
  <si>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</si>
  <si>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</si>
  <si>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</si>
  <si>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</si>
  <si>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</si>
  <si>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</si>
  <si>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</si>
  <si>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</si>
  <si>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</si>
  <si>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</si>
  <si>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</si>
  <si>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</si>
  <si>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</si>
  <si>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</si>
  <si>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</si>
  <si>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</si>
  <si>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</si>
  <si>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</si>
  <si>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</si>
  <si>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</si>
  <si>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</si>
  <si>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</si>
  <si>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</si>
  <si>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</si>
  <si>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</si>
  <si>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</si>
  <si>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</si>
  <si>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</si>
  <si>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</si>
  <si>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</si>
  <si>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</si>
  <si>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</si>
  <si>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</si>
  <si>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</si>
  <si>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</si>
  <si>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</si>
  <si>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</si>
  <si>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</si>
  <si>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</si>
  <si>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</si>
  <si>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</si>
  <si>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</si>
  <si>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</si>
  <si>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</si>
  <si>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</si>
  <si>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</si>
  <si>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</si>
  <si>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</si>
  <si>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</si>
  <si>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</si>
  <si>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</si>
  <si>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</si>
  <si>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</si>
  <si>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</si>
  <si>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</si>
  <si>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</si>
  <si>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</si>
  <si>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</si>
  <si>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</si>
  <si>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</si>
  <si>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</si>
  <si>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</si>
  <si>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</si>
  <si>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</si>
  <si>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</si>
  <si>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</si>
  <si>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</si>
  <si>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</si>
  <si>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</si>
  <si>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</si>
  <si>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</si>
  <si>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</si>
  <si>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</si>
  <si>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</si>
  <si>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</si>
  <si>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</si>
  <si>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</si>
  <si>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</si>
  <si>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</si>
  <si>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</si>
  <si>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</si>
  <si>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</si>
  <si>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</si>
  <si>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</si>
  <si>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</si>
  <si>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</si>
  <si>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</si>
  <si>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</si>
  <si>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</si>
  <si>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</si>
  <si>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</si>
  <si>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</si>
  <si>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</si>
  <si>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</si>
  <si>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</si>
  <si>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</si>
  <si>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</si>
  <si>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</si>
  <si>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</si>
  <si>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</si>
  <si>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</si>
  <si>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</si>
  <si>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</si>
  <si>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</si>
  <si>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</si>
  <si>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</si>
  <si>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</si>
  <si>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</si>
  <si>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</si>
  <si>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</si>
  <si>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</si>
  <si>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</si>
  <si>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</si>
  <si>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</si>
  <si>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</si>
  <si>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</si>
  <si>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</si>
  <si>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</si>
  <si>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</si>
  <si>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</si>
  <si>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</si>
  <si>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</si>
  <si>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</si>
  <si>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</si>
  <si>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</si>
  <si>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</si>
  <si>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</si>
  <si>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</si>
  <si>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</si>
  <si>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</si>
  <si>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</si>
  <si>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</si>
  <si>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</si>
  <si>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</si>
  <si>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</si>
  <si>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</si>
  <si>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</si>
  <si>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</si>
  <si>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</si>
  <si>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</si>
  <si>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</si>
  <si>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</si>
  <si>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</si>
  <si>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</si>
  <si>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</si>
  <si>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</si>
  <si>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</si>
  <si>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</si>
  <si>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</si>
  <si>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</si>
  <si>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</si>
  <si>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</si>
  <si>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</si>
  <si>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</si>
  <si>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</si>
  <si>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</si>
  <si>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</si>
  <si>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</si>
  <si>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</si>
  <si>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</si>
  <si>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</si>
  <si>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</si>
  <si>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</si>
  <si>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</si>
  <si>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</si>
  <si>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</si>
  <si>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</si>
  <si>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</si>
  <si>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</si>
  <si>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</si>
  <si>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</si>
  <si>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</si>
  <si>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</si>
  <si>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</si>
  <si>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</si>
  <si>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</si>
  <si>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</si>
  <si>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</si>
  <si>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</si>
  <si>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</si>
  <si>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</si>
  <si>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</si>
  <si>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</si>
  <si>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</si>
  <si>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</si>
  <si>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</si>
  <si>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</si>
  <si>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</si>
  <si>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</si>
  <si>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</si>
  <si>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</si>
  <si>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</si>
  <si>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</si>
  <si>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</si>
  <si>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</si>
  <si>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</si>
  <si>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</si>
  <si>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</si>
  <si>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</si>
  <si>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</si>
  <si>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</si>
  <si>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</si>
  <si>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</si>
  <si>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</si>
  <si>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</si>
  <si>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</si>
  <si>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</si>
  <si>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</si>
  <si>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</si>
  <si>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</si>
  <si>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</si>
  <si>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</si>
  <si>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</si>
  <si>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</si>
  <si>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</si>
  <si>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</si>
  <si>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</si>
  <si>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</si>
  <si>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</si>
  <si>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</si>
  <si>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</si>
  <si>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</si>
  <si>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</si>
  <si>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</si>
  <si>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</si>
  <si>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</si>
  <si>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</si>
  <si>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</si>
  <si>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</si>
  <si>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</si>
  <si>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</si>
  <si>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</si>
  <si>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</si>
  <si>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</si>
  <si>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</si>
  <si>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</si>
  <si>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</si>
  <si>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</si>
  <si>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</si>
  <si>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</si>
  <si>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</si>
  <si>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</si>
  <si>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</si>
  <si>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</si>
  <si>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</si>
  <si>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</si>
  <si>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</si>
  <si>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</si>
  <si>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</si>
  <si>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</si>
  <si>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</si>
  <si>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</si>
  <si>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</si>
  <si>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</si>
  <si>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</si>
  <si>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</si>
  <si>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</si>
  <si>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</si>
  <si>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</si>
  <si>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</si>
  <si>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</si>
  <si>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</si>
  <si>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</si>
  <si>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</si>
  <si>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</si>
  <si>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</si>
  <si>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</si>
  <si>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</si>
  <si>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</si>
  <si>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</si>
  <si>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</si>
  <si>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</si>
  <si>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</si>
  <si>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</si>
  <si>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</si>
  <si>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</si>
  <si>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</si>
  <si>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</si>
  <si>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</si>
  <si>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</si>
  <si>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</si>
  <si>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</si>
  <si>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</si>
  <si>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</si>
  <si>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</si>
  <si>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</si>
  <si>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</si>
  <si>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</si>
  <si>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</si>
  <si>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</si>
  <si>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</si>
  <si>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</si>
  <si>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</si>
  <si>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</si>
  <si>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</si>
  <si>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</si>
  <si>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</si>
  <si>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</si>
  <si>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</si>
  <si>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</si>
  <si>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</si>
  <si>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</si>
  <si>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</si>
  <si>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</si>
  <si>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</si>
  <si>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</si>
  <si>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</si>
  <si>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</si>
  <si>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</si>
  <si>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</si>
  <si>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</si>
  <si>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</si>
  <si>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</si>
  <si>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</si>
  <si>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</si>
  <si>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</si>
  <si>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</si>
  <si>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</si>
  <si>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</si>
  <si>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</si>
  <si>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</si>
  <si>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</si>
  <si>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</si>
  <si>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</si>
  <si>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</si>
  <si>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</si>
  <si>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</si>
  <si>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</si>
  <si>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</si>
  <si>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</si>
  <si>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</si>
  <si>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</si>
  <si>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</si>
  <si>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</si>
  <si>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</si>
  <si>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</si>
  <si>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</si>
  <si>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</si>
  <si>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</si>
  <si>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</si>
  <si>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</si>
  <si>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</si>
  <si>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</si>
  <si>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</si>
  <si>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</si>
  <si>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</si>
  <si>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</si>
  <si>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</si>
  <si>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</si>
  <si>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</si>
  <si>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</si>
  <si>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</si>
  <si>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</si>
  <si>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</si>
  <si>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</si>
  <si>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</si>
  <si>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</si>
  <si>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</si>
  <si>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</si>
  <si>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</si>
  <si>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</si>
  <si>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</si>
  <si>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</si>
  <si>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</si>
  <si>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</si>
  <si>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</si>
  <si>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</si>
  <si>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</si>
  <si>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</si>
  <si>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</si>
  <si>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</si>
  <si>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</si>
  <si>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</si>
  <si>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</si>
  <si>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</si>
  <si>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</si>
  <si>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</si>
  <si>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</si>
  <si>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</si>
  <si>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</si>
  <si>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</si>
  <si>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</si>
  <si>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</si>
  <si>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</si>
  <si>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</si>
  <si>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</si>
  <si>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</si>
  <si>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</si>
  <si>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</si>
  <si>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</si>
  <si>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</si>
  <si>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</si>
  <si>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</si>
  <si>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</si>
  <si>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</si>
  <si>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</si>
  <si>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</si>
  <si>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</si>
  <si>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</si>
  <si>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</si>
  <si>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</si>
  <si>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</si>
  <si>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</si>
  <si>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</si>
  <si>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</si>
  <si>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</si>
  <si>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</si>
  <si>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</si>
  <si>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</si>
  <si>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</si>
  <si>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</si>
  <si>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</si>
  <si>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</si>
  <si>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</si>
  <si>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</si>
  <si>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</si>
  <si>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</si>
  <si>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</si>
  <si>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</si>
  <si>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</si>
  <si>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</si>
  <si>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</si>
  <si>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</si>
  <si>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</si>
  <si>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</si>
  <si>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</si>
  <si>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</si>
  <si>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</si>
  <si>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</si>
  <si>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</si>
  <si>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</si>
  <si>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</si>
  <si>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</si>
  <si>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</si>
  <si>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</si>
  <si>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</si>
  <si>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</si>
  <si>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</si>
  <si>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</si>
  <si>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</si>
  <si>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</si>
  <si>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</si>
  <si>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</si>
  <si>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</si>
  <si>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</si>
  <si>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</si>
  <si>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</si>
  <si>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</si>
  <si>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</si>
  <si>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</si>
  <si>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</si>
  <si>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</si>
  <si>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</si>
  <si>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</si>
  <si>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</si>
  <si>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</si>
  <si>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</si>
  <si>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</si>
  <si>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</si>
  <si>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</si>
  <si>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</si>
  <si>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</si>
  <si>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</si>
  <si>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</si>
  <si>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</si>
  <si>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</si>
  <si>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</si>
  <si>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</si>
  <si>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</si>
  <si>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</si>
  <si>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</si>
  <si>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</si>
  <si>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</si>
  <si>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</si>
  <si>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</si>
  <si>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</si>
  <si>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</si>
  <si>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</si>
  <si>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</si>
  <si>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</si>
  <si>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</si>
  <si>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</si>
  <si>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</si>
  <si>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</si>
  <si>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</si>
  <si>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</si>
  <si>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</si>
  <si>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</si>
  <si>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</si>
  <si>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</si>
  <si>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</si>
  <si>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</si>
  <si>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</si>
  <si>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</si>
  <si>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</si>
  <si>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</si>
  <si>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</si>
  <si>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</si>
  <si>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</si>
  <si>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</si>
  <si>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</si>
  <si>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</si>
  <si>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</si>
  <si>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</si>
  <si>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</si>
  <si>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</si>
  <si>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</si>
  <si>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</si>
  <si>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</si>
  <si>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</si>
  <si>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</si>
  <si>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</si>
  <si>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</si>
  <si>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</si>
  <si>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</si>
  <si>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</si>
  <si>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</si>
  <si>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</si>
  <si>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</si>
  <si>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</si>
  <si>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</si>
  <si>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</si>
  <si>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</si>
  <si>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</si>
  <si>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</si>
  <si>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</si>
  <si>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</si>
  <si>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</si>
  <si>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</si>
  <si>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</si>
  <si>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</si>
  <si>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</si>
  <si>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</si>
  <si>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</si>
  <si>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</si>
  <si>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</si>
  <si>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</si>
  <si>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</si>
  <si>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</si>
  <si>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</si>
  <si>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</si>
  <si>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</si>
  <si>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</si>
  <si>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</si>
  <si>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</si>
  <si>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</si>
  <si>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</si>
  <si>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</si>
  <si>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</si>
  <si>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</si>
  <si>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</si>
  <si>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</si>
  <si>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</si>
  <si>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</si>
  <si>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</si>
  <si>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</si>
  <si>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</si>
  <si>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</si>
  <si>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</si>
  <si>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</si>
  <si>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</si>
  <si>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</si>
  <si>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</si>
  <si>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</si>
  <si>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</si>
  <si>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</si>
  <si>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</si>
  <si>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</si>
  <si>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</si>
  <si>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</si>
  <si>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</si>
  <si>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</si>
  <si>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</si>
  <si>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</si>
  <si>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</si>
  <si>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</si>
  <si>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</si>
  <si>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</si>
  <si>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</si>
  <si>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</si>
  <si>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</si>
  <si>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</si>
  <si>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</si>
  <si>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</si>
  <si>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</si>
  <si>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</si>
  <si>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</si>
  <si>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</si>
  <si>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</si>
  <si>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</si>
  <si>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</si>
  <si>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</si>
  <si>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</si>
  <si>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</si>
  <si>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</si>
  <si>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</si>
  <si>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</si>
  <si>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</si>
  <si>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</si>
  <si>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</si>
  <si>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</si>
  <si>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</si>
  <si>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</si>
  <si>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</si>
  <si>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</si>
  <si>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</si>
  <si>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</si>
  <si>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</si>
  <si>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</si>
  <si>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</si>
  <si>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</si>
  <si>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</si>
  <si>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</si>
  <si>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</si>
  <si>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</si>
  <si>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</si>
  <si>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</si>
  <si>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</si>
  <si>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</si>
  <si>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</si>
  <si>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</si>
  <si>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</si>
  <si>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</si>
  <si>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</si>
  <si>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</si>
  <si>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</si>
  <si>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</si>
  <si>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</si>
  <si>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</si>
  <si>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</si>
  <si>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</si>
  <si>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</si>
  <si>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</si>
  <si>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</si>
  <si>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</si>
  <si>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</si>
  <si>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</si>
  <si>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</si>
  <si>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</si>
  <si>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</si>
  <si>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</si>
  <si>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</si>
  <si>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</si>
  <si>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</si>
  <si>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</si>
  <si>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</si>
  <si>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</si>
  <si>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</si>
  <si>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</si>
  <si>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</si>
  <si>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</si>
  <si>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</si>
  <si>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</si>
  <si>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</si>
  <si>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</si>
  <si>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</si>
  <si>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</si>
  <si>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</si>
  <si>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</si>
  <si>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</si>
  <si>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</si>
  <si>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</si>
  <si>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</si>
  <si>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</si>
  <si>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</si>
  <si>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</si>
  <si>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</si>
  <si>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</si>
  <si>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</si>
  <si>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</si>
  <si>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</si>
  <si>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</si>
  <si>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</si>
  <si>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</si>
  <si>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</si>
  <si>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</si>
  <si>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</si>
  <si>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</si>
  <si>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</si>
  <si>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</si>
  <si>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</si>
  <si>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</si>
  <si>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</si>
  <si>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</si>
  <si>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</si>
  <si>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</si>
  <si>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</si>
  <si>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</si>
  <si>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</si>
  <si>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</si>
  <si>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</si>
  <si>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</si>
  <si>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</si>
  <si>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</si>
  <si>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</si>
  <si>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</si>
  <si>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</si>
  <si>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</si>
  <si>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</si>
  <si>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</si>
  <si>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</si>
  <si>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</si>
  <si>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</si>
  <si>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</si>
  <si>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</si>
  <si>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</si>
  <si>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</si>
  <si>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</si>
  <si>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</si>
  <si>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</si>
  <si>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</si>
  <si>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</si>
  <si>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</si>
  <si>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</si>
  <si>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</si>
  <si>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</si>
  <si>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</si>
  <si>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</si>
  <si>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</si>
  <si>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</si>
  <si>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</si>
  <si>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</si>
  <si>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</si>
  <si>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</si>
  <si>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</si>
  <si>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</si>
  <si>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</si>
  <si>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</si>
  <si>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</si>
  <si>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</si>
  <si>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</si>
  <si>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</si>
  <si>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</si>
  <si>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</si>
  <si>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</si>
  <si>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</si>
  <si>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</si>
  <si>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</si>
  <si>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</si>
  <si>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</si>
  <si>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</si>
  <si>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</si>
  <si>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</si>
  <si>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</si>
  <si>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</si>
  <si>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</si>
  <si>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</si>
  <si>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</si>
  <si>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</si>
  <si>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</si>
  <si>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</si>
  <si>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</si>
  <si>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</si>
  <si>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</si>
  <si>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</si>
  <si>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</si>
  <si>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</si>
  <si>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</si>
  <si>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</si>
  <si>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</si>
  <si>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</si>
  <si>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</si>
  <si>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</si>
  <si>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</si>
  <si>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</si>
  <si>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</si>
  <si>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</si>
  <si>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</si>
  <si>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</si>
  <si>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</si>
  <si>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</si>
  <si>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</si>
  <si>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</si>
  <si>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</si>
  <si>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</si>
  <si>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</si>
  <si>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</si>
  <si>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</si>
  <si>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</si>
  <si>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</si>
  <si>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</si>
  <si>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</si>
  <si>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</si>
  <si>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</si>
  <si>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</si>
  <si>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</si>
  <si>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</si>
  <si>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</si>
  <si>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</si>
  <si>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</si>
  <si>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</si>
  <si>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</si>
  <si>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</si>
  <si>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</si>
  <si>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</si>
  <si>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</si>
  <si>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</si>
  <si>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</si>
  <si>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</si>
  <si>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</si>
  <si>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</si>
  <si>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</si>
  <si>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</si>
  <si>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</si>
  <si>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</si>
  <si>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</si>
  <si>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</si>
  <si>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</si>
  <si>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</si>
  <si>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</si>
  <si>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</si>
  <si>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</si>
  <si>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</si>
  <si>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</si>
  <si>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</si>
  <si>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</si>
  <si>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</si>
  <si>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</si>
  <si>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</si>
  <si>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</si>
  <si>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</si>
  <si>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</si>
  <si>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</si>
  <si>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</si>
  <si>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</si>
  <si>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</si>
  <si>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</si>
  <si>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</si>
  <si>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</si>
  <si>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</si>
  <si>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</si>
  <si>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</si>
  <si>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</si>
  <si>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</si>
  <si>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</si>
  <si>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</si>
  <si>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</si>
  <si>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</si>
  <si>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</si>
  <si>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</si>
  <si>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</si>
  <si>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</si>
  <si>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</si>
  <si>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</si>
  <si>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</si>
  <si>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</si>
  <si>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</si>
  <si>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</si>
  <si>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</si>
  <si>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</si>
  <si>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</si>
  <si>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</si>
  <si>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</si>
  <si>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</si>
  <si>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</si>
  <si>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</si>
  <si>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</si>
  <si>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</si>
  <si>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</si>
  <si>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</si>
  <si>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</si>
  <si>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</si>
  <si>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</si>
  <si>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</si>
  <si>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</si>
  <si>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</si>
  <si>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</si>
  <si>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</si>
  <si>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</si>
  <si>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</si>
  <si>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</si>
  <si>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</si>
  <si>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</si>
  <si>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</si>
  <si>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</si>
  <si>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</si>
  <si>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</si>
  <si>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</si>
  <si>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</si>
  <si>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</si>
  <si>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</si>
  <si>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</si>
  <si>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</si>
  <si>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</si>
  <si>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</si>
  <si>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</si>
  <si>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</si>
  <si>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</si>
  <si>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</si>
  <si>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</si>
  <si>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</si>
  <si>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</si>
  <si>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</si>
  <si>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</si>
  <si>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</si>
  <si>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</si>
  <si>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</si>
  <si>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</si>
  <si>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</si>
  <si>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</si>
  <si>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</si>
  <si>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</si>
  <si>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</si>
  <si>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</si>
  <si>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</si>
  <si>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</si>
  <si>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</si>
  <si>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</si>
  <si>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</si>
  <si>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</si>
  <si>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</si>
  <si>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</si>
  <si>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</si>
  <si>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</si>
  <si>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</si>
  <si>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</si>
  <si>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</si>
  <si>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</si>
  <si>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</si>
  <si>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</si>
  <si>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</si>
  <si>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</si>
  <si>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</si>
  <si>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</si>
  <si>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</si>
  <si>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</si>
  <si>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</si>
  <si>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</si>
  <si>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</si>
  <si>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</si>
  <si>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</si>
  <si>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</si>
  <si>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</si>
  <si>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</si>
  <si>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</si>
  <si>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</si>
  <si>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</si>
  <si>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</si>
  <si>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</si>
  <si>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</si>
  <si>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</si>
  <si>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</si>
  <si>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</si>
  <si>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</si>
  <si>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</si>
  <si>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</si>
  <si>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</si>
  <si>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</si>
  <si>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</si>
  <si>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</si>
  <si>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</si>
  <si>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</si>
  <si>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</si>
  <si>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</si>
  <si>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</si>
  <si>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</si>
  <si>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</si>
  <si>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</si>
  <si>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</si>
  <si>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</si>
  <si>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</si>
  <si>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</si>
  <si>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</si>
  <si>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</si>
  <si>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</si>
  <si>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</si>
  <si>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</si>
  <si>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</si>
  <si>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</si>
  <si>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</si>
  <si>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</si>
  <si>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</si>
  <si>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</si>
  <si>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</si>
  <si>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</si>
  <si>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</si>
  <si>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</si>
  <si>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</si>
  <si>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</si>
  <si>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</si>
  <si>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</si>
  <si>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</si>
  <si>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</si>
  <si>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</si>
  <si>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</si>
  <si>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</si>
  <si>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</si>
  <si>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</si>
  <si>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</si>
  <si>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</si>
  <si>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</si>
  <si>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</si>
  <si>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</si>
  <si>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</si>
  <si>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</si>
  <si>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</si>
  <si>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</si>
  <si>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</si>
  <si>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</si>
  <si>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</si>
  <si>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</si>
  <si>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</si>
  <si>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</si>
  <si>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</si>
  <si>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</si>
  <si>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</si>
  <si>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</si>
  <si>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</si>
  <si>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</si>
  <si>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</si>
  <si>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</si>
  <si>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</si>
  <si>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</si>
  <si>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</si>
  <si>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</si>
  <si>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</si>
  <si>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</si>
  <si>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</si>
  <si>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</si>
  <si>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</si>
  <si>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</si>
  <si>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</si>
  <si>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</si>
  <si>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</si>
  <si>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</si>
  <si>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</si>
  <si>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</si>
  <si>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</si>
  <si>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</si>
  <si>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</si>
  <si>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</si>
  <si>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</si>
  <si>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</si>
  <si>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</si>
  <si>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</si>
  <si>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</si>
  <si>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</si>
  <si>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</si>
  <si>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</si>
  <si>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</si>
  <si>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</si>
  <si>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</si>
  <si>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</si>
  <si>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</si>
  <si>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</si>
  <si>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</si>
  <si>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</si>
  <si>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</si>
  <si>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</si>
  <si>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</si>
  <si>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</si>
  <si>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</si>
  <si>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</si>
  <si>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</si>
  <si>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</si>
  <si>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</si>
  <si>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</si>
  <si>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</si>
  <si>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</si>
  <si>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</si>
  <si>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</si>
  <si>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</si>
  <si>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</si>
  <si>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</si>
  <si>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</si>
  <si>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</si>
  <si>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</si>
  <si>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</si>
  <si>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</si>
  <si>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</si>
  <si>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</si>
  <si>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</si>
  <si>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</si>
  <si>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</si>
  <si>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</si>
  <si>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</si>
  <si>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</si>
  <si>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</si>
  <si>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</si>
  <si>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</si>
  <si>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</si>
  <si>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</si>
  <si>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</si>
  <si>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</si>
  <si>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</si>
  <si>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</si>
  <si>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</si>
  <si>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</si>
  <si>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</si>
  <si>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</si>
  <si>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</si>
  <si>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</si>
  <si>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</si>
  <si>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</si>
  <si>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</si>
  <si>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</si>
  <si>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</si>
  <si>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</si>
  <si>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</si>
  <si>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</si>
  <si>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</si>
  <si>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</si>
  <si>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</si>
  <si>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</si>
  <si>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</si>
  <si>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</si>
  <si>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</si>
  <si>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</si>
  <si>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</si>
  <si>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</si>
  <si>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</si>
  <si>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</si>
  <si>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</si>
  <si>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</si>
  <si>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</si>
  <si>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</si>
  <si>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</si>
  <si>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</si>
  <si>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</si>
  <si>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</si>
  <si>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</si>
  <si>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</si>
  <si>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</si>
  <si>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</si>
  <si>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</si>
  <si>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</si>
  <si>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</si>
  <si>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</si>
  <si>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</si>
  <si>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</si>
  <si>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</si>
  <si>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</si>
  <si>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</si>
  <si>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</si>
  <si>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</si>
  <si>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</si>
  <si>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</si>
  <si>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</si>
  <si>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</si>
  <si>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</si>
  <si>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</si>
  <si>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</si>
  <si>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</si>
  <si>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</si>
  <si>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</si>
  <si>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</si>
  <si>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</si>
  <si>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</si>
  <si>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</si>
  <si>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</si>
  <si>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</si>
  <si>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</si>
  <si>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</si>
  <si>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</si>
  <si>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</si>
  <si>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</si>
  <si>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</si>
  <si>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</si>
  <si>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</si>
  <si>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</si>
  <si>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</si>
  <si>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</si>
  <si>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</si>
  <si>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</si>
  <si>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</si>
  <si>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</si>
  <si>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</si>
  <si>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</si>
  <si>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</si>
  <si>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</si>
  <si>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</si>
  <si>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</si>
  <si>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</si>
  <si>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</si>
  <si>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</si>
  <si>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</si>
  <si>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</si>
  <si>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</si>
  <si>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</si>
  <si>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</si>
  <si>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</si>
  <si>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</si>
  <si>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</si>
  <si>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</si>
  <si>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</si>
  <si>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</si>
  <si>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</si>
  <si>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</si>
  <si>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</si>
  <si>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</si>
  <si>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</si>
  <si>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</si>
  <si>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</si>
  <si>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</si>
  <si>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</si>
  <si>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</si>
  <si>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</si>
  <si>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</si>
  <si>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</si>
  <si>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</si>
  <si>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</si>
  <si>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</si>
  <si>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</si>
  <si>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</si>
  <si>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</si>
  <si>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</si>
  <si>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</si>
  <si>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</si>
  <si>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</si>
  <si>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</si>
  <si>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</si>
  <si>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</si>
  <si>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</si>
  <si>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</si>
  <si>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</si>
  <si>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</si>
  <si>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</si>
  <si>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</si>
  <si>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</si>
  <si>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</si>
  <si>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</si>
  <si>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</si>
  <si>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</si>
  <si>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</si>
  <si>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</si>
  <si>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</si>
  <si>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</si>
  <si>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</si>
  <si>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</si>
  <si>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</si>
  <si>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</si>
  <si>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</si>
  <si>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</si>
  <si>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</si>
  <si>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</si>
  <si>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</si>
  <si>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</si>
  <si>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</si>
  <si>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</si>
  <si>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</si>
  <si>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</si>
  <si>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</si>
  <si>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</si>
  <si>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</si>
  <si>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</si>
  <si>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</si>
  <si>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</si>
  <si>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</si>
  <si>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</si>
  <si>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</si>
  <si>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</si>
  <si>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</si>
  <si>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</si>
  <si>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</si>
  <si>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</si>
  <si>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</si>
  <si>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</si>
  <si>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</si>
  <si>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</si>
  <si>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</si>
  <si>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</si>
  <si>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</si>
  <si>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</si>
  <si>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</si>
  <si>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</si>
  <si>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</si>
  <si>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</si>
  <si>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</si>
  <si>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</si>
  <si>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</si>
  <si>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</si>
  <si>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</si>
  <si>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</si>
  <si>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</si>
  <si>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</si>
  <si>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</si>
  <si>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</si>
  <si>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</si>
  <si>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</si>
  <si>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</si>
  <si>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</si>
  <si>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</si>
  <si>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</si>
  <si>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</si>
  <si>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</si>
  <si>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</si>
  <si>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</si>
  <si>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</si>
  <si>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</si>
  <si>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</si>
  <si>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</si>
  <si>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</si>
  <si>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</si>
  <si>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</si>
  <si>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</si>
  <si>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</si>
  <si>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</si>
  <si>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</si>
  <si>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</si>
  <si>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</si>
  <si>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</si>
  <si>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</si>
  <si>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</si>
  <si>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</si>
  <si>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</si>
  <si>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</si>
  <si>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</si>
  <si>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</si>
  <si>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</si>
  <si>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</si>
  <si>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</si>
  <si>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</si>
  <si>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</si>
  <si>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</si>
  <si>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</si>
  <si>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</si>
  <si>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</si>
  <si>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</si>
  <si>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</si>
  <si>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</si>
  <si>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</si>
  <si>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</si>
  <si>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</si>
  <si>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</si>
  <si>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</si>
  <si>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</si>
  <si>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</si>
  <si>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</si>
  <si>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</si>
  <si>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</si>
  <si>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</si>
  <si>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</si>
  <si>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</si>
  <si>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</si>
  <si>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</si>
  <si>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</si>
  <si>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</si>
  <si>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</si>
  <si>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</si>
  <si>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</si>
  <si>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</si>
  <si>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</si>
  <si>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</si>
  <si>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</si>
  <si>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</si>
  <si>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</si>
  <si>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</si>
  <si>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</si>
  <si>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</si>
  <si>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</si>
  <si>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</si>
  <si>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</si>
  <si>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</si>
  <si>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</si>
  <si>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</si>
  <si>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</si>
  <si>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</si>
  <si>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</si>
  <si>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</si>
  <si>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</si>
  <si>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</si>
  <si>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</si>
  <si>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</si>
  <si>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</si>
  <si>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</si>
  <si>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</si>
  <si>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</si>
  <si>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</si>
  <si>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</si>
  <si>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</si>
  <si>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</si>
  <si>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</si>
  <si>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</si>
  <si>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</si>
  <si>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</si>
  <si>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</si>
  <si>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</si>
  <si>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</si>
  <si>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</si>
  <si>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</si>
  <si>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</si>
  <si>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</si>
  <si>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</si>
  <si>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</si>
  <si>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</si>
  <si>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</si>
  <si>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</si>
  <si>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</si>
  <si>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</si>
  <si>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</si>
  <si>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</si>
  <si>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</si>
  <si>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</si>
  <si>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</si>
  <si>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</si>
  <si>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</si>
  <si>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</si>
  <si>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</si>
  <si>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</si>
  <si>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</si>
  <si>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</si>
  <si>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</si>
  <si>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</si>
  <si>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</si>
  <si>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</si>
  <si>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</si>
  <si>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</si>
  <si>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</si>
  <si>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</si>
  <si>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</si>
  <si>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</si>
  <si>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</si>
  <si>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</si>
  <si>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</si>
  <si>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</si>
  <si>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</si>
  <si>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</si>
  <si>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</si>
  <si>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</si>
  <si>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</si>
  <si>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</si>
  <si>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</si>
  <si>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</si>
  <si>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</si>
  <si>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</si>
  <si>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</si>
  <si>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</si>
  <si>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</si>
  <si>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</si>
  <si>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</si>
  <si>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</si>
  <si>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</si>
  <si>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</si>
  <si>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</si>
  <si>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</si>
  <si>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</si>
  <si>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</si>
  <si>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</si>
  <si>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</si>
  <si>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</si>
  <si>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</si>
  <si>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</si>
  <si>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</si>
  <si>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</si>
  <si>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</si>
  <si>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</si>
  <si>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</si>
  <si>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</si>
  <si>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</si>
  <si>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</si>
  <si>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</si>
  <si>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</si>
  <si>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</si>
  <si>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</si>
  <si>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</si>
  <si>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</si>
  <si>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</si>
  <si>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</si>
  <si>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</si>
  <si>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</si>
  <si>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</si>
  <si>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</si>
  <si>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</si>
  <si>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</si>
  <si>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</si>
  <si>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</si>
  <si>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</si>
  <si>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</si>
  <si>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</si>
  <si>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</si>
  <si>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</si>
  <si>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</si>
  <si>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</si>
  <si>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</si>
  <si>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</si>
  <si>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</si>
  <si>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</si>
  <si>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</si>
  <si>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</si>
  <si>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</si>
  <si>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</si>
  <si>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</si>
  <si>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</si>
  <si>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</si>
  <si>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</si>
  <si>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</si>
  <si>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</si>
  <si>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</si>
  <si>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</si>
  <si>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</si>
  <si>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</si>
  <si>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</si>
  <si>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</si>
  <si>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</si>
  <si>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</si>
  <si>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</si>
  <si>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</si>
  <si>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</si>
  <si>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</si>
  <si>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</si>
  <si>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</si>
  <si>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</si>
  <si>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</si>
  <si>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</si>
  <si>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</si>
  <si>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</si>
  <si>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</si>
  <si>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</si>
  <si>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</si>
  <si>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</si>
  <si>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</si>
  <si>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</si>
  <si>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</si>
  <si>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</si>
  <si>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</si>
  <si>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</si>
  <si>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</si>
  <si>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</si>
  <si>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</si>
  <si>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</si>
  <si>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</si>
  <si>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</si>
  <si>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</si>
  <si>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</si>
  <si>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</si>
  <si>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</si>
  <si>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</si>
  <si>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</si>
  <si>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</si>
  <si>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</si>
  <si>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</si>
  <si>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</si>
  <si>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</si>
  <si>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</si>
  <si>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</si>
  <si>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</si>
  <si>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</si>
  <si>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</si>
  <si>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</si>
  <si>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</si>
  <si>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</si>
  <si>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</si>
  <si>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</si>
  <si>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</si>
  <si>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</si>
  <si>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</si>
  <si>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</si>
  <si>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</si>
  <si>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</si>
  <si>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</si>
  <si>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</si>
  <si>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</si>
  <si>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</si>
  <si>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</si>
  <si>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</si>
  <si>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</si>
  <si>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</si>
  <si>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</si>
  <si>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</si>
  <si>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</si>
  <si>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</si>
  <si>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</si>
  <si>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</si>
  <si>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</si>
  <si>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</si>
  <si>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</si>
  <si>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</si>
  <si>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</si>
  <si>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</si>
  <si>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</si>
  <si>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</si>
  <si>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</si>
  <si>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</si>
  <si>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</si>
  <si>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</si>
  <si>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</si>
  <si>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</si>
  <si>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</si>
  <si>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</si>
  <si>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</si>
  <si>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</si>
  <si>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</si>
  <si>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</si>
  <si>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</si>
  <si>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</si>
  <si>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</si>
  <si>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</si>
  <si>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</si>
  <si>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</si>
  <si>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</si>
  <si>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</si>
  <si>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</si>
  <si>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</si>
  <si>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</si>
  <si>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</si>
  <si>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</si>
  <si>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</si>
  <si>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</si>
  <si>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</si>
  <si>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</si>
  <si>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</si>
  <si>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</si>
  <si>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</si>
  <si>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</si>
  <si>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</si>
  <si>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</si>
  <si>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</si>
  <si>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</si>
  <si>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</si>
  <si>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</si>
  <si>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</si>
  <si>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</si>
  <si>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</si>
  <si>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</si>
  <si>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</si>
  <si>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</si>
  <si>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</si>
  <si>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</si>
  <si>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</si>
  <si>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</si>
  <si>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</si>
  <si>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</si>
  <si>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</si>
  <si>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</si>
  <si>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</si>
  <si>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</si>
  <si>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</si>
  <si>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</si>
  <si>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</si>
  <si>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</si>
  <si>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</si>
  <si>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</si>
  <si>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</si>
  <si>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</si>
  <si>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</si>
  <si>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</si>
  <si>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</si>
  <si>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</si>
  <si>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</si>
  <si>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</si>
  <si>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</si>
  <si>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</si>
  <si>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</si>
  <si>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</si>
  <si>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</si>
  <si>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</si>
  <si>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</si>
  <si>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</si>
  <si>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</si>
  <si>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</si>
  <si>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</si>
  <si>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</si>
  <si>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</si>
  <si>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</si>
  <si>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</si>
  <si>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</si>
  <si>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</si>
  <si>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</si>
  <si>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</si>
  <si>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</si>
  <si>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</si>
  <si>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</si>
  <si>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</si>
  <si>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</si>
  <si>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</si>
  <si>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</si>
  <si>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</si>
  <si>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</si>
  <si>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</si>
  <si>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</si>
  <si>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</si>
  <si>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</si>
  <si>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</si>
  <si>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</si>
  <si>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</si>
  <si>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</si>
  <si>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</si>
  <si>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</si>
  <si>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</si>
  <si>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</si>
  <si>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</si>
  <si>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</si>
  <si>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</si>
  <si>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</si>
  <si>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</si>
  <si>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</si>
  <si>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</si>
  <si>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</si>
  <si>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</si>
  <si>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</si>
  <si>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</si>
  <si>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</si>
  <si>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</si>
  <si>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</si>
  <si>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</si>
  <si>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</si>
  <si>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</si>
  <si>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</si>
  <si>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</si>
  <si>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</si>
  <si>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</si>
  <si>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</si>
  <si>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</si>
  <si>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</si>
  <si>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</si>
  <si>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</si>
  <si>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</si>
  <si>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</si>
  <si>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</si>
  <si>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</si>
  <si>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</si>
  <si>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</si>
  <si>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</si>
  <si>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</si>
  <si>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</si>
  <si>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</si>
  <si>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</si>
  <si>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</si>
  <si>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</si>
  <si>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</si>
  <si>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</si>
  <si>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</si>
  <si>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</si>
  <si>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</si>
  <si>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</si>
  <si>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</si>
  <si>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</si>
  <si>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</si>
  <si>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</si>
  <si>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</si>
  <si>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</si>
  <si>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</si>
  <si>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</si>
  <si>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</si>
  <si>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</si>
  <si>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</si>
  <si>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</si>
  <si>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</si>
  <si>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</si>
  <si>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</si>
  <si>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</si>
  <si>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</si>
  <si>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</si>
  <si>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</si>
  <si>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</si>
  <si>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</si>
  <si>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</si>
  <si>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</si>
  <si>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</si>
  <si>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</si>
  <si>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</si>
  <si>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</si>
  <si>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</si>
  <si>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</si>
  <si>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</si>
  <si>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</si>
  <si>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</si>
  <si>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</si>
  <si>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</si>
  <si>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</si>
  <si>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</si>
  <si>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</si>
  <si>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</si>
  <si>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</si>
  <si>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</si>
  <si>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</si>
  <si>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</si>
  <si>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</si>
  <si>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</si>
  <si>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</si>
  <si>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</si>
  <si>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</si>
  <si>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</si>
  <si>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</si>
  <si>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</si>
  <si>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</si>
  <si>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</si>
  <si>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</si>
  <si>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</si>
  <si>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</si>
  <si>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</si>
  <si>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</si>
  <si>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</si>
  <si>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</si>
  <si>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</si>
  <si>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</si>
  <si>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</si>
  <si>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</si>
  <si>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</si>
  <si>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</si>
  <si>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</si>
  <si>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</si>
  <si>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</si>
  <si>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</si>
  <si>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</si>
  <si>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</si>
  <si>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</si>
  <si>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</si>
  <si>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</si>
  <si>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</si>
  <si>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</si>
  <si>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</si>
  <si>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</si>
  <si>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</si>
  <si>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</si>
  <si>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</si>
  <si>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</si>
  <si>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</si>
  <si>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</si>
  <si>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</si>
  <si>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</si>
  <si>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</si>
  <si>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</si>
  <si>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</si>
  <si>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</si>
  <si>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</si>
  <si>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</si>
  <si>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</si>
  <si>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</si>
  <si>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</si>
  <si>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</si>
  <si>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</si>
  <si>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</si>
  <si>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</si>
  <si>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</si>
  <si>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</si>
  <si>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</si>
  <si>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</si>
  <si>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</si>
  <si>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</si>
  <si>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</si>
  <si>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</si>
  <si>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</si>
  <si>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</si>
  <si>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</si>
  <si>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</si>
  <si>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</si>
  <si>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</si>
  <si>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</si>
  <si>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</si>
  <si>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</si>
  <si>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</si>
  <si>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</si>
  <si>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</si>
  <si>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</si>
  <si>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</si>
  <si>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</si>
  <si>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</si>
  <si>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</si>
  <si>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</si>
  <si>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</si>
  <si>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</si>
  <si>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</si>
  <si>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</si>
  <si>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</si>
  <si>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</si>
  <si>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</si>
  <si>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</si>
  <si>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</si>
  <si>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</si>
  <si>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</si>
  <si>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</si>
  <si>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</si>
  <si>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</si>
  <si>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</si>
  <si>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</si>
  <si>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</si>
  <si>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</si>
  <si>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</si>
  <si>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</si>
  <si>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</si>
  <si>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</si>
  <si>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</si>
  <si>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</si>
  <si>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</si>
  <si>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</si>
  <si>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</si>
  <si>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</si>
  <si>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</si>
  <si>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</si>
  <si>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</si>
  <si>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</si>
  <si>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</si>
  <si>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</si>
  <si>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</si>
  <si>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</si>
  <si>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</si>
  <si>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</si>
  <si>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</si>
  <si>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</si>
  <si>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</si>
  <si>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</si>
  <si>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</si>
  <si>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</si>
  <si>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</si>
  <si>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</si>
  <si>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</si>
  <si>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</si>
  <si>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</si>
  <si>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</si>
  <si>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</si>
  <si>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</si>
  <si>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</si>
  <si>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</si>
  <si>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</si>
  <si>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</si>
  <si>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</si>
  <si>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</si>
  <si>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</si>
  <si>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</si>
  <si>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</si>
  <si>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</si>
  <si>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</si>
  <si>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</si>
  <si>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</si>
  <si>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</si>
  <si>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</si>
  <si>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</si>
  <si>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</si>
  <si>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</si>
  <si>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</si>
  <si>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</si>
  <si>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</si>
  <si>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</si>
  <si>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</si>
  <si>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</si>
  <si>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</si>
  <si>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</si>
  <si>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</si>
  <si>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</si>
  <si>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</si>
  <si>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</si>
  <si>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</si>
  <si>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</si>
  <si>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</si>
  <si>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</si>
  <si>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</si>
  <si>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</si>
  <si>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</si>
  <si>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</si>
  <si>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</si>
  <si>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</si>
  <si>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</si>
  <si>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</si>
  <si>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</si>
  <si>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</si>
  <si>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</si>
  <si>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</si>
  <si>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</si>
  <si>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</si>
  <si>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</si>
  <si>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</si>
  <si>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</si>
  <si>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</si>
  <si>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</si>
  <si>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</si>
  <si>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</si>
  <si>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</si>
  <si>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</si>
  <si>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</si>
  <si>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</si>
  <si>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</si>
  <si>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</si>
  <si>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</si>
  <si>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</si>
  <si>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</si>
  <si>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</si>
  <si>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</si>
  <si>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</si>
  <si>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</si>
  <si>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</si>
  <si>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</si>
  <si>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</si>
  <si>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</si>
  <si>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</si>
  <si>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</si>
  <si>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</si>
  <si>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</si>
  <si>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</si>
  <si>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</si>
  <si>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</si>
  <si>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</si>
  <si>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</si>
  <si>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</si>
  <si>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</si>
  <si>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</si>
  <si>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</si>
  <si>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</si>
  <si>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</si>
  <si>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</si>
  <si>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</si>
  <si>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</si>
  <si>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</si>
  <si>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</si>
  <si>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</si>
  <si>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</si>
  <si>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</si>
  <si>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</si>
  <si>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</si>
  <si>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</si>
  <si>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</si>
  <si>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</si>
  <si>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</si>
  <si>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</si>
  <si>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</si>
  <si>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</si>
  <si>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</si>
  <si>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</si>
  <si>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</si>
  <si>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</si>
  <si>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</si>
  <si>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</si>
  <si>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</si>
  <si>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</si>
  <si>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</si>
  <si>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</si>
  <si>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</si>
  <si>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</si>
  <si>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</si>
  <si>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</si>
  <si>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</si>
  <si>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</si>
  <si>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</si>
  <si>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</si>
  <si>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</si>
  <si>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</si>
  <si>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</si>
  <si>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</si>
  <si>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</si>
  <si>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</si>
  <si>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</si>
  <si>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</si>
  <si>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</si>
  <si>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</si>
  <si>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</si>
  <si>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</si>
  <si>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</si>
  <si>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</si>
  <si>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</si>
  <si>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</si>
  <si>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</si>
  <si>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</si>
  <si>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</si>
  <si>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</si>
  <si>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</si>
  <si>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</si>
  <si>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</si>
  <si>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</si>
  <si>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</si>
  <si>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</si>
  <si>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</si>
  <si>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</si>
  <si>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</si>
  <si>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</si>
  <si>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</si>
  <si>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</si>
  <si>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</si>
  <si>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</si>
  <si>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</si>
  <si>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</si>
  <si>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</si>
  <si>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</si>
  <si>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</si>
  <si>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</si>
  <si>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</si>
  <si>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</si>
  <si>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</si>
  <si>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</si>
  <si>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</si>
  <si>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</si>
  <si>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</si>
  <si>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</si>
  <si>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</si>
  <si>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</si>
  <si>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</si>
  <si>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</si>
  <si>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</si>
  <si>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</si>
  <si>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</si>
  <si>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</si>
  <si>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</si>
  <si>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</si>
  <si>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</si>
  <si>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</si>
  <si>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</si>
  <si>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</si>
  <si>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</si>
  <si>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</si>
  <si>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</si>
  <si>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</si>
  <si>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</si>
  <si>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</si>
  <si>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</si>
  <si>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</si>
  <si>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</si>
  <si>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</si>
  <si>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</si>
  <si>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</si>
  <si>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</si>
  <si>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</si>
  <si>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</si>
  <si>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</si>
  <si>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</si>
  <si>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</si>
  <si>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</si>
  <si>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</si>
  <si>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</si>
  <si>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</si>
  <si>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</si>
  <si>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</si>
  <si>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</si>
  <si>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</si>
  <si>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</si>
  <si>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</si>
  <si>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</si>
  <si>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</si>
  <si>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</si>
  <si>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</si>
  <si>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</si>
  <si>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</si>
  <si>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</si>
  <si>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</si>
  <si>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</si>
  <si>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</si>
  <si>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</si>
  <si>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</si>
  <si>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</si>
  <si>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</si>
  <si>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</si>
  <si>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</si>
  <si>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</si>
  <si>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</si>
  <si>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</si>
  <si>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</si>
  <si>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</si>
  <si>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</si>
  <si>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</si>
  <si>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</si>
  <si>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</si>
  <si>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</si>
  <si>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</si>
  <si>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</si>
  <si>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</si>
  <si>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</si>
  <si>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</si>
  <si>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</si>
  <si>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</si>
  <si>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</si>
  <si>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</si>
  <si>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</si>
  <si>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</si>
  <si>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</si>
  <si>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</si>
  <si>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</si>
  <si>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</si>
  <si>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</si>
  <si>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</si>
  <si>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</si>
  <si>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</si>
  <si>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</si>
  <si>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</si>
  <si>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</si>
  <si>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</si>
  <si>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</si>
  <si>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</si>
  <si>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</si>
  <si>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</si>
  <si>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</si>
  <si>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</si>
  <si>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</si>
  <si>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</si>
  <si>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</si>
  <si>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</si>
  <si>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</si>
  <si>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</si>
  <si>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</si>
  <si>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</si>
  <si>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</si>
  <si>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</si>
  <si>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</si>
  <si>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</si>
  <si>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</si>
  <si>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</si>
  <si>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</si>
  <si>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</si>
  <si>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</si>
  <si>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</si>
  <si>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</si>
  <si>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</si>
  <si>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</si>
  <si>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</si>
  <si>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</si>
  <si>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</si>
  <si>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</si>
  <si>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</si>
  <si>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</si>
  <si>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</si>
  <si>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</si>
  <si>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</si>
  <si>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</si>
  <si>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</si>
  <si>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</si>
  <si>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</si>
  <si>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</si>
  <si>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</si>
  <si>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</si>
  <si>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</si>
  <si>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</si>
  <si>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</si>
  <si>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</si>
  <si>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</si>
  <si>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</si>
  <si>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</si>
  <si>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</si>
  <si>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</si>
  <si>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</si>
  <si>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</si>
  <si>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</si>
  <si>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</si>
  <si>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</si>
  <si>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</si>
  <si>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</si>
  <si>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</si>
  <si>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</si>
  <si>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</si>
  <si>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</si>
  <si>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</si>
  <si>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</si>
  <si>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</si>
  <si>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</si>
  <si>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</si>
  <si>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</si>
  <si>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</si>
  <si>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</si>
  <si>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</si>
  <si>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</si>
  <si>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</si>
  <si>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</si>
  <si>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</si>
  <si>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</si>
  <si>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</si>
  <si>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</si>
  <si>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</si>
  <si>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</si>
  <si>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</si>
  <si>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</si>
  <si>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</si>
  <si>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</si>
  <si>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</si>
  <si>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</si>
  <si>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</si>
  <si>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</si>
  <si>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</si>
  <si>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</si>
  <si>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</si>
  <si>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</si>
  <si>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</si>
  <si>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</si>
  <si>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</si>
  <si>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</si>
  <si>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</si>
  <si>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</si>
  <si>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</si>
  <si>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</si>
  <si>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</si>
  <si>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</si>
  <si>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</si>
  <si>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</si>
  <si>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</si>
  <si>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</si>
  <si>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</si>
  <si>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</si>
  <si>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</si>
  <si>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</si>
  <si>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</si>
  <si>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</si>
  <si>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</si>
  <si>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</si>
  <si>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</si>
  <si>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</si>
  <si>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</si>
  <si>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</si>
  <si>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</si>
  <si>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</si>
  <si>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</si>
  <si>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</si>
  <si>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</si>
  <si>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</si>
  <si>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</si>
  <si>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</si>
  <si>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</si>
  <si>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</si>
  <si>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</si>
  <si>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</si>
  <si>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</si>
  <si>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</si>
  <si>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</si>
  <si>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</si>
  <si>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</si>
  <si>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</si>
  <si>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</si>
  <si>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</si>
  <si>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</si>
  <si>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</si>
  <si>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</si>
  <si>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</si>
  <si>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</si>
  <si>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</si>
  <si>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</si>
  <si>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</si>
  <si>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</si>
  <si>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</si>
  <si>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</si>
  <si>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</si>
  <si>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</si>
  <si>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</si>
  <si>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</si>
  <si>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</si>
  <si>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</si>
  <si>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</si>
  <si>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</si>
  <si>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</si>
  <si>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</si>
  <si>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</si>
  <si>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</si>
  <si>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</si>
  <si>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</si>
  <si>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</si>
  <si>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</si>
  <si>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</si>
  <si>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</si>
  <si>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</si>
  <si>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</si>
  <si>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</si>
  <si>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</si>
  <si>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</si>
  <si>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</si>
  <si>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</si>
  <si>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</si>
  <si>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</si>
  <si>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</si>
  <si>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</si>
  <si>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</si>
  <si>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</si>
  <si>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</si>
  <si>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</si>
  <si>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</si>
  <si>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</si>
  <si>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</si>
  <si>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</si>
  <si>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</si>
  <si>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</si>
  <si>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</si>
  <si>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</si>
  <si>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</si>
  <si>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</si>
  <si>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</si>
  <si>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</si>
  <si>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</si>
  <si>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</si>
  <si>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</si>
  <si>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</si>
  <si>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</si>
  <si>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</si>
  <si>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</si>
  <si>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</si>
  <si>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</si>
  <si>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</si>
  <si>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</si>
  <si>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</si>
  <si>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</si>
  <si>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</si>
  <si>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</si>
  <si>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</si>
  <si>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</si>
  <si>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</si>
  <si>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</si>
  <si>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</si>
  <si>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</si>
  <si>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</si>
  <si>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</si>
  <si>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</si>
  <si>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</si>
  <si>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</si>
  <si>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</si>
  <si>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</si>
  <si>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</si>
  <si>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</si>
  <si>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</si>
  <si>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</si>
  <si>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</si>
  <si>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</si>
  <si>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</si>
  <si>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</si>
  <si>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</si>
  <si>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</si>
  <si>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</si>
  <si>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</si>
  <si>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</si>
  <si>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</si>
  <si>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</si>
  <si>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</si>
  <si>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</si>
  <si>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</si>
  <si>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</si>
  <si>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</si>
  <si>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</si>
  <si>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</si>
  <si>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</si>
  <si>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</si>
  <si>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</si>
  <si>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</si>
  <si>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</si>
  <si>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</si>
  <si>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</si>
  <si>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</si>
  <si>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</si>
  <si>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</si>
  <si>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</si>
  <si>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</si>
  <si>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</si>
  <si>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</si>
  <si>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</si>
  <si>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</si>
  <si>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</si>
  <si>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</si>
  <si>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</si>
  <si>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</si>
  <si>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</si>
  <si>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</si>
  <si>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</si>
  <si>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</si>
  <si>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</si>
  <si>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</si>
  <si>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</si>
  <si>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</si>
  <si>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</si>
  <si>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</si>
  <si>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</si>
  <si>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</si>
  <si>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</si>
  <si>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</si>
  <si>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</si>
  <si>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</si>
  <si>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</si>
  <si>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</si>
  <si>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</si>
  <si>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</si>
  <si>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</si>
  <si>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</si>
  <si>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</si>
  <si>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</si>
  <si>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</si>
  <si>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</si>
  <si>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</si>
  <si>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</si>
  <si>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</si>
  <si>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</si>
  <si>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</si>
  <si>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</si>
  <si>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</si>
  <si>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</si>
  <si>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</si>
  <si>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</si>
  <si>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</si>
  <si>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</si>
  <si>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</si>
  <si>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</si>
  <si>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</si>
  <si>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</si>
  <si>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</si>
  <si>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</si>
  <si>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</si>
  <si>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</si>
  <si>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</si>
  <si>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</si>
  <si>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</si>
  <si>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</si>
  <si>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</si>
  <si>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</si>
  <si>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</si>
  <si>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</si>
  <si>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</si>
  <si>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</si>
  <si>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</si>
  <si>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</si>
  <si>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</si>
  <si>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</si>
  <si>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</si>
  <si>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</si>
  <si>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</si>
  <si>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</si>
  <si>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</si>
  <si>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</si>
  <si>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</si>
  <si>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</si>
  <si>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</si>
  <si>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</si>
  <si>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</si>
  <si>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</si>
  <si>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</si>
  <si>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</si>
  <si>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</si>
  <si>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</si>
  <si>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</si>
  <si>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</si>
  <si>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</si>
  <si>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</si>
  <si>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</si>
  <si>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</si>
  <si>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</si>
  <si>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</si>
  <si>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</si>
  <si>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</si>
  <si>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</si>
  <si>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</si>
  <si>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</si>
  <si>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</si>
  <si>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</si>
  <si>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</si>
  <si>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</si>
  <si>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</si>
  <si>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</si>
  <si>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</si>
  <si>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</si>
  <si>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</si>
  <si>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</si>
  <si>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</si>
  <si>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</si>
  <si>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</si>
  <si>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</si>
  <si>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</si>
  <si>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</si>
  <si>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</si>
  <si>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</si>
  <si>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</si>
  <si>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</si>
  <si>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</si>
  <si>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</si>
  <si>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</si>
  <si>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</si>
  <si>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</si>
  <si>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</si>
  <si>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</si>
  <si>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</si>
  <si>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</si>
  <si>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</si>
  <si>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</si>
  <si>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</si>
  <si>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</si>
  <si>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</si>
  <si>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</si>
  <si>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</si>
  <si>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</si>
  <si>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</si>
  <si>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</si>
  <si>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</si>
  <si>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</si>
  <si>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</si>
  <si>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</si>
  <si>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</si>
  <si>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</si>
  <si>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</si>
  <si>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</si>
  <si>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</si>
  <si>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</si>
  <si>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</si>
  <si>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</si>
  <si>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</si>
  <si>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</si>
  <si>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</si>
  <si>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</si>
  <si>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</si>
  <si>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</si>
  <si>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</si>
  <si>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</si>
  <si>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</si>
  <si>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</si>
  <si>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</si>
  <si>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</si>
  <si>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</si>
  <si>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</si>
  <si>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</si>
  <si>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</si>
  <si>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</si>
  <si>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</si>
  <si>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</si>
  <si>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</si>
  <si>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</si>
  <si>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</si>
  <si>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</si>
  <si>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</si>
  <si>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</si>
  <si>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</si>
  <si>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</si>
  <si>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</si>
  <si>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</si>
  <si>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</si>
  <si>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</si>
  <si>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</si>
  <si>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</si>
  <si>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</si>
  <si>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</si>
  <si>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</si>
  <si>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</si>
  <si>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</si>
  <si>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</si>
  <si>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</si>
  <si>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</si>
  <si>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</si>
  <si>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</si>
  <si>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</si>
  <si>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</si>
  <si>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</si>
  <si>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</si>
  <si>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</si>
  <si>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</si>
  <si>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</si>
  <si>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</si>
  <si>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</si>
  <si>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</si>
  <si>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</si>
  <si>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</si>
  <si>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</si>
  <si>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</si>
  <si>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</si>
  <si>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</si>
  <si>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</si>
  <si>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</si>
  <si>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</si>
  <si>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</si>
  <si>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</si>
  <si>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</si>
  <si>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</si>
  <si>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</si>
  <si>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</si>
  <si>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</si>
  <si>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</si>
  <si>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</si>
  <si>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</si>
  <si>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</si>
  <si>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</si>
  <si>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</si>
  <si>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</si>
  <si>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</si>
  <si>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</si>
  <si>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</si>
  <si>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</si>
  <si>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</si>
  <si>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</si>
  <si>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</si>
  <si>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</si>
  <si>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</si>
  <si>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</si>
  <si>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</si>
  <si>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</si>
  <si>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</si>
  <si>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</si>
  <si>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</si>
  <si>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</si>
  <si>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</si>
  <si>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</si>
  <si>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</si>
  <si>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</si>
  <si>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</si>
  <si>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</si>
  <si>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</si>
  <si>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</si>
  <si>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</si>
  <si>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</si>
  <si>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</si>
  <si>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</si>
  <si>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</si>
  <si>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</si>
  <si>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</si>
  <si>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</si>
  <si>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</si>
  <si>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</si>
  <si>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</si>
  <si>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</si>
  <si>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</si>
  <si>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</si>
  <si>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</si>
  <si>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</si>
  <si>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</si>
  <si>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</si>
  <si>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</si>
  <si>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</si>
  <si>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</si>
  <si>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</si>
  <si>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</si>
  <si>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</si>
  <si>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</si>
  <si>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</si>
  <si>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</si>
  <si>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</si>
  <si>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</si>
  <si>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</si>
  <si>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</si>
  <si>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</si>
  <si>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</si>
  <si>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</si>
  <si>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</si>
  <si>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</si>
  <si>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</si>
  <si>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</si>
  <si>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</si>
  <si>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</si>
  <si>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</si>
  <si>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</si>
  <si>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</si>
  <si>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</si>
  <si>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</si>
  <si>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</si>
  <si>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</si>
  <si>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</si>
  <si>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</si>
  <si>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</si>
  <si>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</si>
  <si>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</si>
  <si>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</si>
  <si>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</si>
  <si>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</si>
  <si>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</si>
  <si>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</si>
  <si>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</si>
  <si>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</si>
  <si>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</si>
  <si>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</si>
  <si>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</si>
  <si>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</si>
  <si>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</si>
  <si>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</si>
  <si>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</si>
  <si>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</si>
  <si>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</si>
  <si>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</si>
  <si>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</si>
  <si>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</si>
  <si>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</si>
  <si>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</si>
  <si>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</si>
  <si>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</si>
  <si>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</si>
  <si>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</si>
  <si>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</si>
  <si>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</si>
  <si>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</si>
  <si>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</si>
  <si>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</si>
  <si>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</si>
  <si>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</si>
  <si>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</si>
  <si>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</si>
  <si>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</si>
  <si>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</si>
  <si>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</si>
  <si>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</si>
  <si>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</si>
  <si>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</si>
  <si>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</si>
  <si>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</si>
  <si>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</si>
  <si>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</si>
  <si>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</si>
  <si>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</si>
  <si>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</si>
  <si>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</si>
  <si>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</si>
  <si>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</si>
  <si>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</si>
  <si>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</si>
  <si>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</si>
  <si>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</si>
  <si>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</si>
  <si>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</si>
  <si>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</si>
  <si>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</si>
  <si>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</si>
  <si>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</si>
  <si>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</si>
  <si>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</si>
  <si>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</si>
  <si>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</si>
  <si>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</si>
  <si>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</si>
  <si>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</si>
  <si>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</si>
  <si>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</si>
  <si>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</si>
  <si>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</si>
  <si>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</si>
  <si>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</si>
  <si>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</si>
  <si>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</si>
  <si>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</si>
  <si>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</si>
  <si>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</si>
  <si>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</si>
  <si>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</si>
  <si>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</si>
  <si>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</si>
  <si>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</si>
  <si>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</si>
  <si>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</si>
  <si>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</si>
  <si>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</si>
  <si>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</si>
  <si>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</si>
  <si>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</si>
  <si>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</si>
  <si>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</si>
  <si>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</si>
  <si>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</si>
  <si>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</si>
  <si>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</si>
  <si>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</si>
  <si>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</si>
  <si>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</si>
  <si>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</si>
  <si>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</si>
  <si>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</si>
  <si>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</si>
  <si>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</si>
  <si>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</si>
  <si>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</si>
  <si>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</si>
  <si>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</si>
  <si>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</si>
  <si>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</si>
  <si>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</si>
  <si>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</si>
  <si>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</si>
  <si>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</si>
  <si>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</si>
  <si>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</si>
  <si>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</si>
  <si>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</si>
  <si>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</si>
  <si>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</si>
  <si>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</si>
  <si>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</si>
  <si>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</si>
  <si>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</si>
  <si>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</si>
  <si>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</si>
  <si>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</si>
  <si>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</si>
  <si>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</si>
  <si>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</si>
  <si>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</si>
  <si>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</si>
  <si>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</si>
  <si>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</si>
  <si>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</si>
  <si>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</si>
  <si>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</si>
  <si>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</si>
  <si>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</si>
  <si>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</si>
  <si>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</si>
  <si>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</si>
  <si>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</si>
  <si>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</si>
  <si>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</si>
  <si>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</si>
  <si>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</si>
  <si>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</si>
  <si>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</si>
  <si>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</si>
  <si>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</si>
  <si>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</si>
  <si>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</si>
  <si>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</si>
  <si>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</si>
  <si>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</si>
  <si>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</si>
  <si>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</si>
  <si>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</si>
  <si>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</si>
  <si>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</si>
  <si>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</si>
  <si>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</si>
  <si>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</si>
  <si>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</si>
  <si>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</si>
  <si>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</si>
  <si>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</si>
  <si>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</si>
  <si>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</si>
  <si>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</si>
  <si>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</si>
  <si>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</si>
  <si>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</si>
  <si>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</si>
  <si>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</si>
  <si>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</si>
  <si>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</si>
  <si>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</si>
  <si>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</si>
  <si>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</si>
  <si>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</si>
  <si>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</si>
  <si>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</si>
  <si>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</si>
  <si>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</si>
  <si>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</si>
  <si>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</si>
  <si>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</si>
  <si>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</si>
  <si>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</si>
  <si>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</si>
  <si>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</si>
  <si>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</si>
  <si>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</si>
  <si>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</si>
  <si>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</si>
  <si>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</si>
  <si>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</si>
  <si>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</si>
  <si>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</si>
  <si>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</si>
  <si>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</si>
  <si>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</si>
  <si>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</si>
  <si>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</si>
  <si>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</si>
  <si>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</si>
  <si>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</si>
  <si>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</si>
  <si>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</si>
  <si>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</si>
  <si>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</si>
  <si>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</si>
  <si>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</si>
  <si>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</si>
  <si>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</si>
  <si>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</si>
  <si>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</si>
  <si>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</si>
  <si>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</si>
  <si>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</si>
  <si>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</si>
  <si>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</si>
  <si>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</si>
  <si>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</si>
  <si>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</si>
  <si>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</si>
  <si>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</si>
  <si>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</si>
  <si>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</si>
  <si>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</si>
  <si>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</si>
  <si>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</si>
  <si>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</si>
  <si>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</si>
  <si>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</si>
  <si>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</si>
  <si>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</si>
  <si>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</si>
  <si>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</si>
  <si>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</si>
  <si>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</si>
  <si>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</si>
  <si>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</si>
  <si>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</si>
  <si>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</si>
  <si>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</si>
  <si>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</si>
  <si>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</si>
  <si>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</si>
  <si>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</si>
  <si>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</si>
  <si>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</si>
  <si>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</si>
  <si>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</si>
  <si>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</si>
  <si>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</si>
  <si>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</si>
  <si>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</si>
  <si>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</si>
  <si>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</si>
  <si>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</si>
  <si>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</si>
  <si>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</si>
  <si>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</si>
  <si>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</si>
  <si>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</si>
  <si>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</si>
  <si>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</si>
  <si>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</si>
  <si>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</si>
  <si>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</si>
  <si>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</si>
  <si>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</si>
  <si>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</si>
  <si>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</si>
  <si>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</si>
  <si>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</si>
  <si>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</si>
  <si>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</si>
  <si>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</si>
  <si>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</si>
  <si>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</si>
  <si>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</si>
  <si>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</si>
  <si>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</si>
  <si>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</si>
  <si>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</si>
  <si>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</si>
  <si>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</si>
  <si>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</si>
  <si>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</si>
  <si>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</si>
  <si>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</si>
  <si>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</si>
  <si>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</si>
  <si>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</si>
  <si>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</si>
  <si>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</si>
  <si>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</si>
  <si>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</si>
  <si>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</si>
  <si>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</si>
  <si>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</si>
  <si>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</si>
  <si>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</si>
  <si>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</si>
  <si>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</si>
  <si>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</si>
  <si>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</si>
  <si>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</si>
  <si>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</si>
  <si>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</si>
  <si>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</si>
  <si>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</si>
  <si>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</si>
  <si>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</si>
  <si>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</si>
  <si>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</si>
  <si>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</si>
  <si>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</si>
  <si>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</si>
  <si>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</si>
  <si>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</si>
  <si>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</si>
  <si>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</si>
  <si>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</si>
  <si>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</si>
  <si>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</si>
  <si>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</si>
  <si>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</si>
  <si>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</si>
  <si>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</si>
  <si>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</si>
  <si>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</si>
  <si>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</si>
  <si>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</si>
  <si>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</si>
  <si>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</si>
  <si>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</si>
  <si>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</si>
  <si>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</si>
  <si>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</si>
  <si>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</si>
  <si>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</si>
  <si>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</si>
  <si>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</si>
  <si>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</si>
  <si>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</si>
  <si>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</si>
  <si>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</si>
  <si>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</si>
  <si>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</si>
  <si>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</si>
  <si>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</si>
  <si>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</si>
  <si>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</si>
  <si>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</si>
  <si>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</si>
  <si>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</si>
  <si>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</si>
  <si>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</si>
  <si>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</si>
  <si>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</si>
  <si>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</si>
  <si>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</si>
  <si>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</si>
  <si>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</si>
  <si>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</si>
  <si>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</si>
  <si>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</si>
  <si>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</si>
  <si>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</si>
  <si>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</si>
  <si>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</si>
  <si>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</si>
  <si>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</si>
  <si>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</si>
  <si>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</si>
  <si>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</si>
  <si>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</si>
  <si>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</si>
  <si>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</si>
  <si>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</si>
  <si>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</si>
  <si>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</si>
  <si>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</si>
  <si>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</si>
  <si>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</si>
  <si>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</si>
  <si>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</si>
  <si>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</si>
  <si>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</si>
  <si>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</si>
  <si>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</si>
  <si>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</si>
  <si>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</si>
  <si>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</si>
  <si>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</si>
  <si>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</si>
  <si>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</si>
  <si>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</si>
  <si>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</si>
  <si>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</si>
  <si>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</si>
  <si>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</si>
  <si>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</si>
  <si>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</si>
  <si>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</si>
  <si>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</si>
  <si>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</si>
  <si>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</si>
  <si>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</si>
  <si>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</si>
  <si>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</si>
  <si>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</si>
  <si>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</si>
  <si>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</si>
  <si>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</si>
  <si>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</si>
  <si>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</si>
  <si>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</si>
  <si>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</si>
  <si>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</si>
  <si>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</si>
  <si>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</si>
  <si>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</si>
  <si>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</si>
  <si>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</si>
  <si>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</si>
  <si>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</si>
  <si>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</si>
  <si>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</si>
  <si>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</si>
  <si>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</si>
  <si>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</si>
  <si>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</si>
  <si>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</si>
  <si>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</si>
  <si>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</si>
  <si>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</si>
  <si>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</si>
  <si>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</si>
  <si>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</si>
  <si>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</si>
  <si>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</si>
  <si>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</si>
  <si>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</si>
  <si>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</si>
  <si>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</si>
  <si>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</si>
  <si>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</si>
  <si>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</si>
  <si>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</si>
  <si>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</si>
  <si>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</si>
  <si>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</si>
  <si>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</si>
  <si>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</si>
  <si>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</si>
  <si>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</si>
  <si>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</si>
  <si>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</si>
  <si>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</si>
  <si>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</si>
  <si>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</si>
  <si>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</si>
  <si>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</si>
  <si>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</si>
  <si>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</si>
  <si>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</si>
  <si>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</si>
  <si>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</si>
  <si>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</si>
  <si>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</si>
  <si>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</si>
  <si>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</si>
  <si>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</si>
  <si>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</si>
  <si>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</si>
  <si>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</si>
  <si>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</si>
  <si>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</si>
  <si>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</si>
  <si>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</si>
  <si>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</si>
  <si>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</si>
  <si>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</si>
  <si>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</si>
  <si>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</si>
  <si>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</si>
  <si>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</si>
  <si>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</si>
  <si>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</si>
  <si>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</si>
  <si>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</si>
  <si>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</si>
  <si>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</si>
  <si>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</si>
  <si>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</si>
  <si>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</si>
  <si>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</si>
  <si>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</si>
  <si>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</si>
  <si>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</si>
  <si>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</si>
  <si>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</si>
  <si>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</si>
  <si>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</si>
  <si>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</si>
  <si>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</si>
  <si>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</si>
  <si>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</si>
  <si>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</si>
  <si>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</si>
  <si>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</si>
  <si>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</si>
  <si>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</si>
  <si>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</si>
  <si>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</si>
  <si>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</si>
  <si>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</si>
  <si>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</si>
  <si>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</si>
  <si>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</si>
  <si>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</si>
  <si>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</si>
  <si>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</si>
  <si>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</si>
  <si>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</si>
  <si>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</si>
  <si>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</si>
  <si>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</si>
  <si>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</si>
  <si>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</si>
  <si>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</si>
  <si>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</si>
  <si>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</si>
  <si>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</si>
  <si>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</si>
  <si>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</si>
  <si>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</si>
  <si>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</si>
  <si>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</si>
  <si>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</si>
  <si>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</si>
  <si>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</si>
  <si>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</si>
  <si>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</si>
  <si>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</si>
  <si>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</si>
  <si>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</si>
  <si>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</si>
  <si>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</si>
  <si>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</si>
  <si>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</si>
  <si>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</si>
  <si>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</si>
  <si>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</si>
  <si>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</si>
  <si>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</si>
  <si>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</si>
  <si>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</si>
  <si>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</si>
  <si>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</si>
  <si>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</si>
  <si>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</si>
  <si>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</si>
  <si>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</si>
  <si>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</si>
  <si>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</si>
  <si>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</si>
  <si>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</si>
  <si>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</si>
  <si>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</si>
  <si>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</si>
  <si>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</si>
  <si>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</si>
  <si>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</si>
  <si>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</si>
  <si>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</si>
  <si>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</si>
  <si>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</si>
  <si>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</si>
  <si>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</si>
  <si>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</si>
  <si>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</si>
  <si>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</si>
  <si>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</si>
  <si>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</si>
  <si>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</si>
  <si>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</si>
  <si>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</si>
  <si>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</si>
  <si>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</si>
  <si>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</si>
  <si>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</si>
  <si>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</si>
  <si>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</si>
  <si>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</si>
  <si>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</si>
  <si>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</si>
  <si>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</si>
  <si>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</si>
  <si>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</si>
  <si>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</si>
  <si>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</si>
  <si>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</si>
  <si>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</si>
  <si>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</si>
  <si>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</si>
  <si>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</si>
  <si>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</si>
  <si>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</si>
  <si>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</si>
  <si>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</si>
  <si>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</si>
  <si>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</si>
  <si>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</si>
  <si>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</si>
  <si>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</si>
  <si>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</si>
  <si>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</si>
  <si>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</si>
  <si>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</si>
  <si>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</si>
  <si>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</si>
  <si>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</si>
  <si>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</si>
  <si>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</si>
  <si>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</si>
  <si>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</si>
  <si>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</si>
  <si>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</si>
  <si>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</si>
  <si>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</si>
  <si>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</si>
  <si>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</si>
  <si>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</si>
  <si>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</si>
  <si>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</si>
  <si>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</si>
  <si>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</si>
  <si>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</si>
  <si>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</si>
  <si>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</si>
  <si>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</si>
  <si>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</si>
  <si>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</si>
  <si>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</si>
  <si>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</si>
  <si>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</si>
  <si>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</si>
  <si>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</si>
  <si>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</si>
  <si>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</si>
  <si>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</si>
  <si>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</si>
  <si>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</si>
  <si>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</si>
  <si>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</si>
  <si>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</si>
  <si>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</si>
  <si>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</si>
  <si>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</si>
  <si>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</si>
  <si>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</si>
  <si>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</si>
  <si>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</si>
  <si>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</si>
  <si>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</si>
  <si>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</si>
  <si>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</si>
  <si>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</si>
  <si>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</si>
  <si>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</si>
  <si>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</si>
  <si>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</si>
  <si>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</si>
  <si>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</si>
  <si>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</si>
  <si>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</si>
  <si>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</si>
  <si>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</si>
  <si>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</si>
  <si>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</si>
  <si>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</si>
  <si>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</si>
  <si>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</si>
  <si>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</si>
  <si>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</si>
  <si>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</si>
  <si>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</si>
  <si>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</si>
  <si>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</si>
  <si>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</si>
  <si>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</si>
  <si>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</si>
  <si>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</si>
  <si>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</si>
  <si>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</si>
  <si>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</si>
  <si>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</si>
  <si>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</si>
  <si>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</si>
  <si>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</si>
  <si>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</si>
  <si>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</si>
  <si>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</si>
  <si>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</si>
  <si>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</si>
  <si>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</si>
  <si>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</si>
  <si>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</si>
  <si>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</si>
  <si>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</si>
  <si>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</si>
  <si>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</si>
  <si>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</si>
  <si>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</si>
  <si>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</si>
  <si>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</si>
  <si>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</si>
  <si>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</si>
  <si>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</si>
  <si>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</si>
  <si>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</si>
  <si>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</si>
  <si>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</si>
  <si>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</si>
  <si>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</si>
  <si>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</si>
  <si>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</si>
  <si>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</si>
  <si>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</si>
  <si>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</si>
  <si>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</si>
  <si>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</si>
  <si>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</si>
  <si>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</si>
  <si>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</si>
  <si>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</si>
  <si>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</si>
  <si>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</si>
  <si>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</si>
  <si>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</si>
  <si>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</si>
  <si>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</si>
  <si>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</si>
  <si>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</si>
  <si>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</si>
  <si>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</si>
  <si>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</si>
  <si>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</si>
  <si>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</si>
  <si>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</si>
  <si>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</si>
  <si>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</si>
  <si>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</si>
  <si>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</si>
  <si>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</si>
  <si>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</si>
  <si>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</si>
  <si>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</si>
  <si>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</si>
  <si>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</si>
  <si>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</si>
  <si>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</si>
  <si>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</si>
  <si>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</si>
  <si>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</si>
  <si>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</si>
  <si>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</si>
  <si>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</si>
  <si>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</si>
  <si>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</si>
  <si>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</si>
  <si>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</si>
  <si>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</si>
  <si>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</si>
  <si>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</si>
  <si>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</si>
  <si>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</si>
  <si>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</si>
  <si>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</si>
  <si>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</si>
  <si>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</si>
  <si>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</si>
  <si>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</si>
  <si>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</si>
  <si>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</si>
  <si>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</si>
  <si>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</si>
  <si>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</si>
  <si>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</si>
  <si>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</si>
  <si>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</si>
  <si>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</si>
  <si>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</si>
  <si>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</si>
  <si>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</si>
  <si>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</si>
  <si>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</si>
  <si>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</si>
  <si>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</si>
  <si>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</si>
  <si>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</si>
  <si>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</si>
  <si>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</si>
  <si>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</si>
  <si>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</si>
  <si>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</si>
  <si>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</si>
  <si>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</si>
  <si>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</si>
  <si>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</si>
  <si>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</si>
  <si>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</si>
  <si>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</si>
  <si>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</si>
  <si>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</si>
  <si>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</si>
  <si>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</si>
  <si>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</si>
  <si>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</si>
  <si>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</si>
  <si>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</si>
  <si>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</si>
  <si>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</si>
  <si>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</si>
  <si>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</si>
  <si>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</si>
  <si>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</si>
  <si>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</si>
  <si>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</si>
  <si>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</si>
  <si>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</si>
  <si>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</si>
  <si>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</si>
  <si>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</si>
  <si>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</si>
  <si>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</si>
  <si>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</si>
  <si>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</si>
  <si>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</si>
  <si>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</si>
  <si>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</si>
  <si>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</si>
  <si>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</si>
  <si>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</si>
  <si>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</si>
  <si>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</si>
  <si>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</si>
  <si>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</si>
  <si>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</si>
  <si>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</si>
  <si>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</si>
  <si>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</si>
  <si>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</si>
  <si>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</si>
  <si>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</si>
  <si>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</si>
  <si>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</si>
  <si>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</si>
  <si>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</si>
  <si>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</si>
  <si>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</si>
  <si>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</si>
  <si>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</si>
  <si>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</si>
  <si>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</si>
  <si>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</si>
  <si>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</si>
  <si>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</si>
  <si>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</si>
  <si>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</si>
  <si>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</si>
  <si>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</si>
  <si>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</si>
  <si>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</si>
  <si>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</si>
  <si>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</si>
  <si>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</si>
  <si>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</si>
  <si>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</si>
  <si>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</si>
  <si>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</si>
  <si>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</si>
  <si>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</si>
  <si>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</si>
  <si>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</si>
  <si>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</si>
  <si>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</si>
  <si>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</si>
  <si>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</si>
  <si>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</si>
  <si>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</si>
  <si>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</si>
  <si>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</si>
  <si>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</si>
  <si>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</si>
  <si>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</si>
  <si>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</si>
  <si>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</si>
  <si>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</si>
  <si>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</si>
  <si>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</si>
  <si>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</si>
  <si>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</si>
  <si>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</si>
  <si>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</si>
  <si>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</si>
  <si>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</si>
  <si>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</si>
  <si>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</si>
  <si>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</si>
  <si>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</si>
  <si>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</si>
  <si>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</si>
  <si>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</si>
  <si>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</si>
  <si>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</si>
  <si>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</si>
  <si>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</si>
  <si>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</si>
  <si>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</si>
  <si>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</si>
  <si>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</si>
  <si>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</si>
  <si>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</si>
  <si>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</si>
  <si>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</si>
  <si>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</si>
  <si>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</si>
  <si>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</si>
  <si>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</si>
  <si>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</si>
  <si>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</si>
  <si>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</si>
  <si>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</si>
  <si>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</si>
  <si>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</si>
  <si>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</si>
  <si>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</si>
  <si>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</si>
  <si>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</si>
  <si>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</si>
  <si>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</si>
  <si>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</si>
  <si>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</si>
  <si>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</si>
  <si>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</si>
  <si>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</si>
  <si>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</si>
  <si>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</si>
  <si>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</si>
  <si>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</si>
  <si>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</si>
  <si>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</si>
  <si>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</si>
  <si>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</si>
  <si>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</si>
  <si>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</si>
  <si>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</si>
  <si>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</si>
  <si>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</si>
  <si>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</si>
  <si>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</si>
  <si>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</si>
  <si>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</si>
  <si>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</si>
  <si>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</si>
  <si>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</si>
  <si>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</si>
  <si>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</si>
  <si>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</si>
  <si>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</si>
  <si>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</si>
  <si>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</si>
  <si>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</si>
  <si>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</si>
  <si>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</si>
  <si>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</si>
  <si>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</si>
  <si>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</si>
  <si>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</si>
  <si>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</si>
  <si>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</si>
  <si>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</si>
  <si>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</si>
  <si>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</si>
  <si>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</si>
  <si>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</si>
  <si>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</si>
  <si>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</si>
  <si>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</si>
  <si>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</si>
  <si>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</si>
  <si>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</si>
  <si>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</si>
  <si>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</si>
  <si>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</si>
  <si>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</si>
  <si>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</si>
  <si>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</si>
  <si>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</si>
  <si>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</si>
  <si>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</si>
  <si>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</si>
  <si>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</si>
  <si>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</si>
  <si>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</si>
  <si>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</si>
  <si>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</si>
  <si>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</si>
  <si>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</si>
  <si>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</si>
  <si>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</si>
  <si>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</si>
  <si>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</si>
  <si>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</si>
  <si>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</si>
  <si>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</si>
  <si>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</si>
  <si>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</si>
  <si>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</si>
  <si>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</si>
  <si>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</si>
  <si>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</si>
  <si>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</si>
  <si>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</si>
  <si>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</si>
  <si>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</si>
  <si>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</si>
  <si>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</si>
  <si>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</si>
  <si>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</si>
  <si>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</si>
  <si>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</si>
  <si>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</si>
  <si>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</si>
  <si>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</si>
  <si>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</si>
  <si>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</si>
  <si>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</si>
  <si>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</si>
  <si>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</si>
  <si>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</si>
  <si>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</si>
  <si>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</si>
  <si>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</si>
  <si>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</si>
  <si>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</si>
  <si>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</si>
  <si>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</si>
  <si>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</si>
  <si>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</si>
  <si>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</si>
  <si>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</si>
  <si>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</si>
  <si>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</si>
  <si>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</si>
  <si>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</si>
  <si>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</si>
  <si>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</si>
  <si>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</si>
  <si>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</si>
  <si>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</si>
  <si>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</si>
  <si>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</si>
  <si>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</si>
  <si>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</si>
  <si>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</si>
  <si>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</si>
  <si>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</si>
  <si>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</si>
  <si>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</si>
  <si>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</si>
  <si>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</si>
  <si>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</si>
  <si>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</si>
  <si>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</si>
  <si>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</si>
  <si>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</si>
  <si>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</si>
  <si>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</si>
  <si>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</si>
  <si>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</si>
  <si>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</si>
  <si>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</si>
  <si>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</si>
  <si>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</si>
  <si>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</si>
  <si>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</si>
  <si>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</si>
  <si>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</si>
  <si>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</si>
  <si>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</si>
  <si>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</si>
  <si>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</si>
  <si>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</si>
  <si>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</si>
  <si>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</si>
  <si>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</si>
  <si>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</si>
  <si>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</si>
  <si>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</si>
  <si>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</si>
  <si>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</si>
  <si>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</si>
  <si>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</si>
  <si>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</si>
  <si>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</si>
  <si>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</si>
  <si>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</si>
  <si>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</si>
  <si>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</si>
  <si>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</si>
  <si>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</si>
  <si>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</si>
  <si>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</si>
  <si>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</si>
  <si>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</si>
  <si>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</si>
  <si>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</si>
  <si>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</si>
  <si>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</si>
  <si>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</si>
  <si>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</si>
  <si>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</si>
  <si>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</si>
  <si>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</si>
  <si>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</si>
  <si>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</si>
  <si>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</si>
  <si>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</si>
  <si>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</si>
  <si>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</si>
  <si>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</si>
  <si>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</si>
  <si>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</si>
  <si>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</si>
  <si>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</si>
  <si>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</si>
  <si>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</si>
  <si>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</si>
  <si>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</si>
  <si>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</si>
  <si>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</si>
  <si>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</si>
  <si>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</si>
  <si>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</si>
  <si>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</si>
  <si>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</si>
  <si>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</si>
  <si>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</si>
  <si>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</si>
  <si>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</si>
  <si>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</si>
  <si>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</si>
  <si>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</si>
  <si>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</si>
  <si>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</si>
  <si>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</si>
  <si>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</si>
  <si>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</si>
  <si>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</si>
  <si>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</si>
  <si>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</si>
  <si>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</si>
  <si>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</si>
  <si>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</si>
  <si>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</si>
  <si>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</si>
  <si>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</si>
  <si>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</si>
  <si>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</si>
  <si>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</si>
  <si>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</si>
  <si>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</si>
  <si>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</si>
  <si>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</si>
  <si>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</si>
  <si>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</si>
  <si>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</si>
  <si>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</si>
  <si>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</si>
  <si>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</si>
  <si>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</si>
  <si>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</si>
  <si>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</si>
  <si>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</si>
  <si>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</si>
  <si>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</si>
  <si>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</si>
  <si>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</si>
  <si>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</si>
  <si>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</si>
  <si>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</si>
  <si>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</si>
  <si>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</si>
  <si>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</si>
  <si>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</si>
  <si>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</si>
  <si>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</si>
  <si>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</si>
  <si>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</si>
  <si>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</si>
  <si>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</si>
  <si>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</si>
  <si>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</si>
  <si>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</si>
  <si>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</si>
  <si>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</si>
  <si>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</si>
  <si>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</si>
  <si>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</si>
  <si>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</si>
  <si>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</si>
  <si>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</si>
  <si>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</si>
  <si>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</si>
  <si>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</si>
  <si>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</si>
  <si>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</si>
  <si>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</si>
  <si>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</si>
  <si>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</si>
  <si>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</si>
  <si>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</si>
  <si>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</si>
  <si>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</si>
  <si>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</si>
  <si>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</si>
  <si>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</si>
  <si>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</si>
  <si>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</si>
  <si>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</si>
  <si>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</si>
  <si>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</si>
  <si>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</si>
  <si>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</si>
  <si>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</si>
  <si>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</si>
  <si>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</si>
  <si>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</si>
  <si>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</si>
  <si>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</si>
  <si>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</si>
  <si>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</si>
  <si>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</si>
  <si>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</si>
  <si>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</si>
  <si>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</si>
  <si>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</si>
  <si>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</si>
  <si>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</si>
  <si>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</si>
  <si>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</si>
  <si>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</si>
  <si>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</si>
  <si>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</si>
  <si>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</si>
  <si>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</si>
  <si>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</si>
  <si>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</si>
  <si>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</si>
  <si>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</si>
  <si>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</si>
  <si>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</si>
  <si>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</si>
  <si>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</si>
  <si>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</si>
  <si>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</si>
  <si>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</si>
  <si>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</si>
  <si>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</si>
  <si>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</si>
  <si>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</si>
  <si>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</si>
  <si>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</si>
  <si>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</si>
  <si>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</si>
  <si>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</si>
  <si>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</si>
  <si>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</si>
  <si>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</si>
  <si>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</si>
  <si>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</si>
  <si>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</si>
  <si>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</si>
  <si>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</si>
  <si>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</si>
  <si>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</si>
  <si>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</si>
  <si>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</si>
  <si>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</si>
  <si>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</si>
  <si>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</si>
  <si>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</si>
  <si>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</si>
  <si>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</si>
  <si>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</si>
  <si>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</si>
  <si>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</si>
  <si>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</si>
  <si>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</si>
  <si>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</si>
  <si>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</si>
  <si>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</si>
  <si>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</si>
  <si>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</si>
  <si>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</si>
  <si>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</si>
  <si>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</si>
  <si>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</si>
  <si>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</si>
  <si>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</si>
  <si>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</si>
  <si>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</si>
  <si>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</si>
  <si>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</si>
  <si>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</si>
  <si>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</si>
  <si>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</si>
  <si>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</si>
  <si>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</si>
  <si>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</si>
  <si>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</si>
  <si>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</si>
  <si>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</si>
  <si>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</si>
  <si>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</si>
  <si>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</si>
  <si>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</si>
  <si>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</si>
  <si>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</si>
  <si>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</si>
  <si>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</si>
  <si>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</si>
  <si>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</si>
  <si>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</si>
  <si>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</si>
  <si>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</si>
  <si>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</si>
  <si>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</si>
  <si>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</si>
  <si>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</si>
  <si>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</si>
  <si>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</si>
  <si>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</si>
  <si>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</si>
  <si>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</si>
  <si>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</si>
  <si>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</si>
  <si>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</si>
  <si>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</si>
  <si>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</si>
  <si>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</si>
  <si>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</si>
  <si>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</si>
  <si>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</si>
  <si>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</si>
  <si>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</si>
  <si>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</si>
  <si>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</si>
  <si>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</si>
  <si>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</si>
  <si>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</si>
  <si>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</si>
  <si>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</si>
  <si>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</si>
  <si>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</si>
  <si>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</si>
  <si>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</si>
  <si>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</si>
  <si>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</si>
  <si>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</si>
  <si>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</si>
  <si>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</si>
  <si>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</si>
  <si>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</si>
  <si>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</si>
  <si>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</si>
  <si>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</si>
  <si>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</si>
  <si>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</si>
  <si>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</si>
  <si>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</si>
  <si>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</si>
  <si>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</si>
  <si>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</si>
  <si>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</si>
  <si>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</si>
  <si>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</si>
  <si>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</si>
  <si>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</si>
  <si>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</si>
  <si>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</si>
  <si>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</si>
  <si>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</si>
  <si>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</si>
  <si>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</si>
  <si>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</si>
  <si>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</si>
  <si>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</si>
  <si>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</si>
  <si>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</si>
  <si>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</si>
  <si>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</si>
  <si>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</si>
  <si>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</si>
  <si>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</si>
  <si>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</si>
  <si>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</si>
  <si>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</si>
  <si>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</si>
  <si>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</si>
  <si>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</si>
  <si>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</si>
  <si>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</si>
  <si>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</si>
  <si>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</si>
  <si>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</si>
  <si>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</si>
  <si>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</si>
  <si>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</si>
  <si>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</si>
  <si>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</si>
  <si>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</si>
  <si>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</si>
  <si>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</si>
  <si>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</si>
  <si>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</si>
  <si>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</si>
  <si>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</si>
  <si>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</si>
  <si>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</si>
  <si>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</si>
  <si>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</si>
  <si>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</si>
  <si>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</si>
  <si>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</si>
  <si>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</si>
  <si>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</si>
  <si>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</si>
  <si>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</si>
  <si>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</si>
  <si>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</si>
  <si>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</si>
  <si>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</si>
  <si>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</si>
  <si>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</si>
  <si>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</si>
  <si>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</si>
  <si>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</si>
  <si>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</si>
  <si>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</si>
  <si>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</si>
  <si>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</si>
  <si>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</si>
  <si>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</si>
  <si>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</si>
  <si>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</si>
  <si>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</si>
  <si>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</si>
  <si>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</si>
  <si>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</si>
  <si>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</si>
  <si>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</si>
  <si>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</si>
  <si>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</si>
  <si>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</si>
  <si>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</si>
  <si>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</si>
  <si>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</si>
  <si>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</si>
  <si>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</si>
  <si>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</si>
  <si>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</si>
  <si>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</si>
  <si>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</si>
  <si>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</si>
  <si>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</si>
  <si>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</si>
  <si>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</si>
  <si>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</si>
  <si>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</si>
  <si>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</si>
  <si>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</si>
  <si>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</si>
  <si>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</si>
  <si>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</si>
  <si>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</si>
  <si>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</si>
  <si>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</si>
  <si>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</si>
  <si>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</si>
  <si>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</si>
  <si>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</si>
  <si>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</si>
  <si>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</si>
  <si>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</si>
  <si>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</si>
  <si>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</si>
  <si>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</si>
  <si>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</si>
  <si>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</si>
  <si>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</si>
  <si>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</si>
  <si>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</si>
  <si>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</si>
  <si>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</si>
  <si>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</si>
  <si>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</si>
  <si>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</si>
  <si>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</si>
  <si>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</si>
  <si>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</si>
  <si>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</si>
  <si>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</si>
  <si>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</si>
  <si>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</si>
  <si>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</si>
  <si>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</si>
  <si>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</si>
  <si>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</si>
  <si>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</si>
  <si>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</si>
  <si>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</si>
  <si>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</si>
  <si>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</si>
  <si>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</si>
  <si>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</si>
  <si>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</si>
  <si>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</si>
  <si>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</si>
  <si>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</si>
  <si>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</si>
  <si>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</si>
  <si>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</si>
  <si>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</si>
  <si>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</si>
  <si>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</si>
  <si>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</si>
  <si>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</si>
  <si>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</si>
  <si>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</si>
  <si>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</si>
  <si>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</si>
  <si>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</si>
  <si>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</si>
  <si>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</si>
  <si>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</si>
  <si>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</si>
  <si>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</si>
  <si>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</si>
  <si>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</si>
  <si>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</si>
  <si>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</si>
  <si>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</si>
  <si>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</si>
  <si>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</si>
  <si>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</si>
  <si>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</si>
  <si>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</si>
  <si>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</si>
  <si>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</si>
  <si>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</si>
  <si>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</si>
  <si>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</si>
  <si>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</si>
  <si>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</si>
  <si>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</si>
  <si>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</si>
  <si>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</si>
  <si>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</si>
  <si>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</si>
  <si>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</si>
  <si>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</si>
  <si>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</si>
  <si>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</si>
  <si>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</si>
  <si>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</si>
  <si>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</si>
  <si>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</si>
  <si>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</si>
  <si>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</si>
  <si>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</si>
  <si>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</si>
  <si>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</si>
  <si>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</si>
  <si>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</si>
  <si>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</si>
  <si>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</si>
  <si>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</si>
  <si>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</si>
  <si>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</si>
  <si>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</si>
  <si>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</si>
  <si>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</si>
  <si>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</si>
  <si>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</si>
  <si>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</si>
  <si>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</si>
  <si>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</si>
  <si>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</si>
  <si>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</si>
  <si>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</si>
  <si>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</si>
  <si>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</si>
  <si>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</si>
  <si>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</si>
  <si>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</si>
  <si>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</si>
  <si>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</si>
  <si>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</si>
  <si>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</si>
  <si>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</si>
  <si>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</si>
  <si>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</si>
  <si>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</si>
  <si>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</si>
  <si>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</si>
  <si>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</si>
  <si>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</si>
  <si>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</si>
  <si>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</si>
  <si>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</si>
  <si>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</si>
  <si>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</si>
  <si>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</si>
  <si>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</si>
  <si>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</si>
  <si>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</si>
  <si>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</si>
  <si>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</si>
  <si>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</si>
  <si>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</si>
  <si>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</si>
  <si>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</si>
  <si>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</si>
  <si>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</si>
  <si>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</si>
  <si>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</si>
  <si>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</si>
  <si>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</si>
  <si>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</si>
  <si>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</si>
  <si>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</si>
  <si>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</si>
  <si>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</si>
  <si>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</si>
  <si>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</si>
  <si>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</si>
  <si>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</si>
  <si>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</si>
  <si>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</si>
  <si>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</si>
  <si>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</si>
  <si>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</si>
  <si>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</si>
  <si>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</si>
  <si>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</si>
  <si>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</si>
  <si>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</si>
  <si>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</si>
  <si>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</si>
  <si>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</si>
  <si>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</si>
  <si>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</si>
  <si>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</si>
  <si>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</si>
  <si>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</si>
  <si>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</si>
  <si>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</si>
  <si>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</si>
  <si>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</si>
  <si>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</si>
  <si>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</si>
  <si>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</si>
  <si>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</si>
  <si>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</si>
  <si>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</si>
  <si>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</si>
  <si>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</si>
  <si>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</si>
  <si>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</si>
  <si>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</si>
  <si>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</si>
  <si>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</si>
  <si>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</si>
  <si>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</si>
  <si>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</si>
  <si>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</si>
  <si>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</si>
  <si>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</si>
  <si>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</si>
  <si>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</si>
  <si>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</si>
  <si>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</si>
  <si>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</si>
  <si>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</si>
  <si>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</si>
  <si>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</si>
  <si>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</si>
  <si>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</si>
  <si>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</si>
  <si>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</si>
  <si>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</si>
  <si>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</si>
  <si>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</si>
  <si>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</si>
  <si>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</si>
  <si>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</si>
  <si>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</si>
  <si>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</si>
  <si>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</si>
  <si>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</si>
  <si>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</si>
  <si>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</si>
  <si>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</si>
  <si>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</si>
  <si>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</si>
  <si>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</si>
  <si>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</si>
  <si>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</si>
  <si>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</si>
  <si>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</si>
  <si>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</si>
  <si>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</si>
  <si>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</si>
  <si>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</si>
  <si>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</si>
  <si>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</si>
  <si>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</si>
  <si>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</si>
  <si>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</si>
  <si>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</si>
  <si>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</si>
  <si>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</si>
  <si>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</si>
  <si>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</si>
  <si>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</si>
  <si>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</si>
  <si>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</si>
  <si>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</si>
  <si>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</si>
  <si>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</si>
  <si>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</si>
  <si>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</si>
  <si>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</si>
  <si>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</si>
  <si>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</si>
  <si>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</si>
  <si>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</si>
  <si>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</si>
  <si>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</si>
  <si>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</si>
  <si>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</si>
  <si>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</si>
  <si>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</si>
  <si>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</si>
  <si>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</si>
  <si>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</si>
  <si>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</si>
  <si>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</si>
  <si>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</si>
  <si>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</si>
  <si>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</si>
  <si>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</si>
  <si>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</si>
  <si>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</si>
  <si>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</si>
  <si>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</si>
  <si>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</si>
  <si>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</si>
  <si>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</si>
  <si>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</si>
  <si>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</si>
  <si>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</si>
  <si>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</si>
  <si>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</si>
  <si>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</si>
  <si>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</si>
  <si>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</si>
  <si>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</si>
  <si>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</si>
  <si>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</si>
  <si>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</si>
  <si>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</si>
  <si>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</si>
  <si>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</si>
  <si>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</si>
  <si>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</si>
  <si>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</si>
  <si>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</si>
  <si>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</si>
  <si>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</si>
  <si>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</si>
  <si>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</si>
  <si>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</si>
  <si>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</si>
  <si>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</si>
  <si>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</si>
  <si>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</si>
  <si>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</si>
  <si>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</si>
  <si>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</si>
  <si>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</si>
  <si>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</si>
  <si>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</si>
  <si>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</si>
  <si>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</si>
  <si>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</si>
  <si>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</si>
  <si>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</si>
  <si>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</si>
  <si>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</si>
  <si>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</si>
  <si>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</si>
  <si>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</si>
  <si>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</si>
  <si>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</si>
  <si>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</si>
  <si>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</si>
  <si>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</si>
  <si>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</si>
  <si>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</si>
  <si>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</si>
  <si>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</si>
  <si>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</si>
  <si>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</si>
  <si>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</si>
  <si>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</si>
  <si>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</si>
  <si>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</si>
  <si>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</si>
  <si>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</si>
  <si>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</si>
  <si>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</si>
  <si>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</si>
  <si>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</si>
  <si>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</si>
  <si>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</si>
  <si>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</si>
  <si>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</si>
  <si>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</si>
  <si>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</si>
  <si>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</si>
  <si>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</si>
  <si>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</si>
  <si>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</si>
  <si>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</si>
  <si>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</si>
  <si>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</si>
  <si>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</si>
  <si>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</si>
  <si>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</si>
  <si>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</si>
  <si>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</si>
  <si>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</si>
  <si>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</si>
  <si>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</si>
  <si>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</si>
  <si>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</si>
  <si>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</si>
  <si>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</si>
  <si>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</si>
  <si>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</si>
  <si>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</si>
  <si>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</si>
  <si>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</si>
  <si>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</si>
  <si>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</si>
  <si>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</si>
  <si>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</si>
  <si>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</si>
  <si>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</si>
  <si>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</si>
  <si>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</si>
  <si>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</si>
  <si>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</si>
  <si>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</si>
  <si>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</si>
  <si>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</si>
  <si>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</si>
  <si>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</si>
  <si>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</si>
  <si>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</si>
  <si>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</si>
  <si>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</si>
  <si>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</si>
  <si>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</si>
  <si>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</si>
  <si>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</si>
  <si>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</si>
  <si>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</si>
  <si>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</si>
  <si>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</si>
  <si>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</si>
  <si>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</si>
  <si>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</si>
  <si>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</si>
  <si>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</si>
  <si>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</si>
  <si>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</si>
  <si>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</si>
  <si>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</si>
  <si>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</si>
  <si>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</si>
  <si>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</si>
  <si>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</si>
  <si>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</si>
  <si>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</si>
  <si>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</si>
  <si>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</si>
  <si>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</si>
  <si>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</si>
  <si>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</si>
  <si>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</si>
  <si>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</si>
  <si>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</si>
  <si>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</si>
  <si>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</si>
  <si>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</si>
  <si>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</si>
  <si>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</si>
  <si>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</si>
  <si>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</si>
  <si>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</si>
  <si>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</si>
  <si>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</si>
  <si>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</si>
  <si>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</si>
  <si>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</si>
  <si>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</si>
  <si>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</si>
  <si>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</si>
  <si>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</si>
  <si>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</si>
  <si>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</si>
  <si>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</si>
  <si>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</si>
  <si>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</si>
  <si>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</si>
  <si>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</si>
  <si>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</si>
  <si>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</si>
  <si>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</si>
  <si>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</si>
  <si>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</si>
  <si>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</si>
  <si>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</si>
  <si>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</si>
  <si>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</si>
  <si>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</si>
  <si>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</si>
  <si>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</si>
  <si>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</si>
  <si>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</si>
  <si>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</si>
  <si>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</si>
  <si>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</si>
  <si>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</si>
  <si>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</si>
  <si>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</si>
  <si>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</si>
  <si>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</si>
  <si>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</si>
  <si>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</si>
  <si>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</si>
  <si>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</si>
  <si>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</si>
  <si>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</si>
  <si>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</si>
  <si>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</si>
  <si>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</si>
  <si>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</si>
  <si>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</si>
  <si>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</si>
  <si>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</si>
  <si>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</si>
  <si>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</si>
  <si>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</si>
  <si>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</si>
  <si>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</si>
  <si>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</si>
  <si>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</si>
  <si>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</si>
  <si>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</si>
  <si>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</si>
  <si>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</si>
  <si>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</si>
  <si>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</si>
  <si>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</si>
  <si>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</si>
  <si>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</si>
  <si>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</si>
  <si>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</si>
  <si>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</si>
  <si>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</si>
  <si>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</si>
  <si>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</si>
  <si>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</si>
  <si>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</si>
  <si>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</si>
  <si>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</si>
  <si>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</si>
  <si>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</si>
  <si>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</si>
  <si>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</si>
  <si>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</si>
  <si>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</si>
  <si>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</si>
  <si>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</si>
  <si>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</si>
  <si>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</si>
  <si>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</si>
  <si>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</si>
  <si>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</si>
  <si>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</si>
  <si>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</si>
  <si>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</si>
  <si>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</si>
  <si>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</si>
  <si>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</si>
  <si>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</si>
  <si>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</si>
  <si>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</si>
  <si>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</si>
  <si>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</si>
  <si>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</si>
  <si>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</si>
  <si>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</si>
  <si>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</si>
  <si>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</si>
  <si>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</si>
  <si>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</si>
  <si>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</si>
  <si>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</si>
  <si>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</si>
  <si>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</si>
  <si>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</si>
  <si>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</si>
  <si>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</si>
  <si>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</si>
  <si>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</si>
  <si>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</si>
  <si>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</si>
  <si>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</si>
  <si>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</si>
  <si>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</si>
  <si>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</si>
  <si>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</si>
  <si>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</si>
  <si>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</si>
  <si>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</si>
  <si>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</si>
  <si>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</si>
  <si>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</si>
  <si>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</si>
  <si>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</si>
  <si>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</si>
  <si>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</si>
  <si>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</si>
  <si>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</si>
  <si>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</si>
  <si>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</si>
  <si>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</si>
  <si>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</si>
  <si>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</si>
  <si>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</si>
  <si>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</si>
  <si>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</si>
  <si>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</si>
  <si>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</si>
  <si>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</si>
  <si>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</si>
  <si>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</si>
  <si>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</si>
  <si>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</si>
  <si>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</si>
  <si>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</si>
  <si>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</si>
  <si>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</si>
  <si>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</si>
  <si>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</si>
  <si>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</si>
  <si>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</si>
  <si>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</si>
  <si>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</si>
  <si>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</si>
  <si>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</si>
  <si>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</si>
  <si>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</si>
  <si>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</si>
  <si>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</si>
  <si>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</si>
  <si>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</si>
  <si>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</si>
  <si>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</si>
  <si>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</si>
  <si>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</si>
  <si>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</si>
  <si>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</si>
  <si>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</si>
  <si>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</si>
  <si>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</si>
  <si>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</si>
  <si>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</si>
  <si>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</si>
  <si>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</si>
  <si>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</si>
  <si>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</si>
  <si>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</si>
  <si>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</si>
  <si>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</si>
  <si>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</si>
  <si>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</si>
  <si>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</si>
  <si>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</si>
  <si>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</si>
  <si>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</si>
  <si>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</si>
  <si>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</si>
  <si>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</si>
  <si>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</si>
  <si>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</si>
  <si>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</si>
  <si>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</si>
  <si>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</si>
  <si>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</si>
  <si>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</si>
  <si>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</si>
  <si>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</si>
  <si>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</si>
  <si>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</si>
  <si>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</si>
  <si>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</si>
  <si>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</si>
  <si>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</si>
  <si>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</si>
  <si>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</si>
  <si>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</si>
  <si>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</si>
  <si>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</si>
  <si>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</si>
  <si>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</si>
  <si>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</si>
  <si>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</si>
  <si>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</si>
  <si>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</si>
  <si>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</si>
  <si>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</si>
  <si>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</si>
  <si>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</si>
  <si>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</si>
  <si>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</si>
  <si>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</si>
  <si>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</si>
  <si>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</si>
  <si>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</si>
  <si>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</si>
  <si>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</si>
  <si>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</si>
  <si>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</si>
  <si>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</si>
  <si>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</si>
  <si>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</si>
  <si>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</si>
  <si>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</si>
  <si>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</si>
  <si>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</si>
  <si>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</si>
  <si>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</si>
  <si>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</si>
  <si>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</si>
  <si>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</si>
  <si>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</si>
  <si>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</si>
  <si>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</si>
  <si>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</si>
  <si>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</si>
  <si>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</si>
  <si>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</si>
  <si>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</si>
  <si>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</si>
  <si>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</si>
  <si>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</si>
  <si>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</si>
  <si>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</si>
  <si>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</si>
  <si>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</si>
  <si>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</si>
  <si>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</si>
  <si>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</si>
  <si>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</si>
  <si>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</si>
  <si>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</si>
  <si>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</si>
  <si>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</si>
  <si>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</si>
  <si>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</si>
  <si>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</si>
  <si>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</si>
  <si>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</si>
  <si>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</si>
  <si>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</si>
  <si>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</si>
  <si>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</si>
  <si>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</si>
  <si>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</si>
  <si>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</si>
  <si>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</si>
  <si>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</si>
  <si>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</si>
  <si>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</si>
  <si>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</si>
  <si>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</si>
  <si>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</si>
  <si>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</si>
  <si>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</si>
  <si>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</si>
  <si>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</si>
  <si>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</si>
  <si>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</si>
  <si>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</si>
  <si>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</si>
  <si>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</si>
  <si>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</si>
  <si>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</si>
  <si>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</si>
  <si>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</si>
  <si>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</si>
  <si>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</si>
  <si>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</si>
  <si>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</si>
  <si>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</si>
  <si>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</si>
  <si>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</si>
  <si>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</si>
  <si>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</si>
  <si>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</si>
  <si>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</si>
  <si>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</si>
  <si>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</si>
  <si>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</si>
  <si>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</si>
  <si>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</si>
  <si>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</si>
  <si>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</si>
  <si>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</si>
  <si>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</si>
  <si>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</si>
  <si>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</si>
  <si>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</si>
  <si>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</si>
  <si>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</si>
  <si>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</si>
  <si>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</si>
  <si>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</si>
  <si>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</si>
  <si>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</si>
  <si>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</si>
  <si>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</si>
  <si>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</si>
  <si>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</si>
  <si>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</si>
  <si>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</si>
  <si>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</si>
  <si>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</si>
  <si>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</si>
  <si>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</si>
  <si>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</si>
  <si>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</si>
  <si>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</si>
  <si>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</si>
  <si>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</si>
  <si>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</si>
  <si>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</si>
  <si>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</si>
  <si>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</si>
  <si>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</si>
  <si>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</si>
  <si>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</si>
  <si>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</si>
  <si>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</si>
  <si>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</si>
  <si>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</si>
  <si>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</si>
  <si>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</si>
  <si>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</si>
  <si>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</si>
  <si>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</si>
  <si>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</si>
  <si>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</si>
  <si>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</si>
  <si>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</si>
  <si>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</si>
  <si>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</si>
  <si>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</si>
  <si>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</si>
  <si>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</si>
  <si>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</si>
  <si>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</si>
  <si>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</si>
  <si>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</si>
  <si>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</si>
  <si>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</si>
  <si>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</si>
  <si>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</si>
  <si>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</si>
  <si>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</si>
  <si>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</si>
  <si>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</si>
  <si>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</si>
  <si>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</si>
  <si>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</si>
  <si>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</si>
  <si>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</si>
  <si>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</si>
  <si>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</si>
  <si>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</si>
  <si>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</si>
  <si>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</si>
  <si>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</si>
  <si>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</si>
  <si>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</si>
  <si>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</si>
  <si>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</si>
  <si>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</si>
  <si>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</si>
  <si>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</si>
  <si>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</si>
  <si>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</si>
  <si>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</si>
  <si>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</si>
  <si>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</si>
  <si>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</si>
  <si>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</si>
  <si>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</si>
  <si>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</si>
  <si>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</si>
  <si>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</si>
  <si>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</si>
  <si>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</si>
  <si>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</si>
  <si>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</si>
  <si>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</si>
  <si>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</si>
  <si>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</si>
  <si>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</si>
  <si>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</si>
  <si>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</si>
  <si>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</si>
  <si>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</si>
  <si>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</si>
  <si>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</si>
  <si>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</si>
  <si>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</si>
  <si>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</si>
  <si>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</si>
  <si>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</si>
  <si>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</si>
  <si>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</si>
  <si>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</si>
  <si>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</si>
  <si>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</si>
  <si>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</si>
  <si>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</si>
  <si>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</si>
  <si>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</si>
  <si>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</si>
  <si>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</si>
  <si>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</si>
  <si>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</si>
  <si>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</si>
  <si>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</si>
  <si>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</si>
  <si>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</si>
  <si>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</si>
  <si>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</si>
  <si>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</si>
  <si>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</si>
  <si>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</si>
  <si>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</si>
  <si>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</si>
  <si>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</si>
  <si>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</si>
  <si>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</si>
  <si>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</si>
  <si>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</si>
  <si>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</si>
  <si>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</si>
  <si>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</si>
  <si>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</si>
  <si>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</si>
  <si>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</si>
  <si>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</si>
  <si>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</si>
  <si>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</si>
  <si>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</si>
  <si>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</si>
  <si>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</si>
  <si>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</si>
  <si>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</si>
  <si>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</si>
  <si>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</si>
  <si>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</si>
  <si>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</si>
  <si>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</si>
  <si>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</si>
  <si>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</si>
  <si>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</si>
  <si>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</si>
  <si>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</si>
  <si>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</si>
  <si>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</si>
  <si>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</si>
  <si>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</si>
  <si>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</si>
  <si>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</si>
  <si>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</si>
  <si>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</si>
  <si>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</si>
  <si>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</si>
  <si>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</si>
  <si>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</si>
  <si>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</si>
  <si>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</si>
  <si>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</si>
  <si>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</si>
  <si>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</si>
  <si>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</si>
  <si>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</si>
  <si>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</si>
  <si>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</si>
  <si>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</si>
  <si>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</si>
  <si>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</si>
  <si>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</si>
  <si>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</si>
  <si>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</si>
  <si>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</si>
  <si>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</si>
  <si>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</si>
  <si>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</si>
  <si>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</si>
  <si>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</si>
  <si>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</si>
  <si>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</si>
  <si>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</si>
  <si>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</si>
  <si>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</si>
  <si>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</si>
  <si>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</si>
  <si>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</si>
  <si>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</si>
  <si>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</si>
  <si>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</si>
  <si>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</si>
  <si>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</si>
  <si>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</si>
  <si>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</si>
  <si>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</si>
  <si>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</si>
  <si>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</si>
  <si>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</si>
  <si>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</si>
  <si>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</si>
  <si>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</si>
  <si>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</si>
  <si>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</si>
  <si>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</si>
  <si>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</si>
  <si>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</si>
  <si>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</si>
  <si>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</si>
  <si>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</si>
  <si>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</si>
  <si>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</si>
  <si>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</si>
  <si>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</si>
  <si>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</si>
  <si>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</si>
  <si>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</si>
  <si>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</si>
  <si>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</si>
  <si>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</si>
  <si>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</si>
  <si>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</si>
  <si>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</si>
  <si>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</si>
  <si>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</si>
  <si>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</si>
  <si>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</si>
  <si>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</si>
  <si>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</si>
  <si>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</si>
  <si>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</si>
  <si>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</si>
  <si>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</si>
  <si>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</si>
  <si>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</si>
  <si>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</si>
  <si>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</si>
  <si>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</si>
  <si>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</si>
  <si>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</si>
  <si>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</si>
  <si>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</si>
  <si>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</si>
  <si>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</si>
  <si>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</si>
  <si>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</si>
  <si>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</si>
  <si>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</si>
  <si>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</si>
  <si>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</si>
  <si>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</si>
  <si>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</si>
  <si>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</si>
  <si>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</si>
  <si>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</si>
  <si>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</si>
  <si>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</si>
  <si>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</si>
  <si>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</si>
  <si>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</si>
  <si>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</si>
  <si>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</si>
  <si>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</si>
  <si>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</si>
  <si>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</si>
  <si>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</si>
  <si>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</si>
  <si>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</si>
  <si>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</si>
  <si>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</si>
  <si>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</si>
  <si>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</si>
  <si>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</si>
  <si>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</si>
  <si>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</si>
  <si>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</si>
  <si>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</si>
  <si>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</si>
  <si>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</si>
  <si>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</si>
  <si>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</si>
  <si>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</si>
  <si>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</si>
  <si>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</si>
  <si>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</si>
  <si>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</si>
  <si>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</si>
  <si>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</si>
  <si>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</si>
  <si>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</si>
  <si>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</si>
  <si>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</si>
  <si>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</si>
  <si>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</si>
  <si>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</si>
  <si>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</si>
  <si>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</si>
  <si>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</si>
  <si>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</si>
  <si>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</si>
  <si>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</si>
  <si>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</si>
  <si>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</si>
  <si>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</si>
  <si>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</si>
  <si>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</si>
  <si>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</si>
  <si>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</si>
  <si>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</si>
  <si>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</si>
  <si>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</si>
  <si>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</si>
  <si>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</si>
  <si>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</si>
  <si>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</si>
  <si>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</si>
  <si>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</si>
  <si>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</si>
  <si>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</si>
  <si>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</si>
  <si>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</si>
  <si>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</si>
  <si>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</si>
  <si>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</si>
  <si>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</si>
  <si>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</si>
  <si>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</si>
  <si>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</si>
  <si>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</si>
  <si>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</si>
  <si>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</si>
  <si>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</si>
  <si>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</si>
  <si>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</si>
  <si>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</si>
  <si>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</si>
  <si>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</si>
  <si>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</si>
  <si>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</si>
  <si>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</si>
  <si>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</si>
  <si>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</si>
  <si>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</si>
  <si>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</si>
  <si>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</si>
  <si>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</si>
  <si>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</si>
  <si>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</si>
  <si>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</si>
  <si>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</si>
  <si>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</si>
  <si>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</si>
  <si>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</si>
  <si>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</si>
  <si>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</si>
  <si>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</si>
  <si>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</si>
  <si>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</si>
  <si>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</si>
  <si>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</si>
  <si>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</si>
  <si>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</si>
  <si>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</si>
  <si>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</si>
  <si>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</si>
  <si>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</si>
  <si>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</si>
  <si>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</si>
  <si>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</si>
  <si>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</si>
  <si>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</si>
  <si>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</si>
  <si>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</si>
  <si>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</si>
  <si>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</si>
  <si>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</si>
  <si>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</si>
  <si>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</si>
  <si>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</si>
  <si>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</si>
  <si>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</si>
  <si>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</si>
  <si>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</si>
  <si>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</si>
  <si>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</si>
  <si>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</si>
  <si>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</si>
  <si>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</si>
  <si>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</si>
  <si>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</si>
  <si>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</si>
  <si>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</si>
  <si>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</si>
  <si>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</si>
  <si>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</si>
  <si>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</si>
  <si>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</si>
  <si>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</si>
  <si>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</si>
  <si>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</si>
  <si>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</si>
  <si>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</si>
  <si>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</si>
  <si>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</si>
  <si>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</si>
  <si>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</si>
  <si>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</si>
  <si>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</si>
  <si>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</si>
  <si>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</si>
  <si>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</si>
  <si>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</si>
  <si>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</si>
  <si>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</si>
  <si>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</si>
  <si>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</si>
  <si>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</si>
  <si>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</si>
  <si>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</si>
  <si>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</si>
  <si>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</si>
  <si>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</si>
  <si>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</si>
  <si>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</si>
  <si>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</si>
  <si>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</si>
  <si>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</si>
  <si>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</si>
  <si>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</si>
  <si>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</si>
  <si>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</si>
  <si>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</si>
  <si>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</si>
  <si>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</si>
  <si>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</si>
  <si>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</si>
  <si>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</si>
  <si>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</si>
  <si>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</si>
  <si>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</si>
  <si>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</si>
  <si>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</si>
  <si>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</si>
  <si>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</si>
  <si>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</si>
  <si>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</si>
  <si>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</si>
  <si>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</si>
  <si>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</si>
  <si>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</si>
  <si>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</si>
  <si>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</si>
  <si>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</si>
  <si>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</si>
  <si>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</si>
  <si>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</si>
  <si>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</si>
  <si>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</si>
  <si>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</si>
  <si>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</si>
  <si>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</si>
  <si>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</si>
  <si>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</si>
  <si>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</si>
  <si>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</si>
  <si>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</si>
  <si>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</si>
  <si>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</si>
  <si>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</si>
  <si>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</si>
  <si>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</si>
  <si>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</si>
  <si>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</si>
  <si>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</si>
  <si>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</si>
  <si>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</si>
  <si>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</si>
  <si>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</si>
  <si>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</si>
  <si>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</si>
  <si>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</si>
  <si>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</si>
  <si>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</si>
  <si>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</si>
  <si>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</si>
  <si>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</si>
  <si>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</si>
  <si>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</si>
  <si>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</si>
  <si>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</si>
  <si>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</si>
  <si>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</si>
  <si>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</si>
  <si>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</si>
  <si>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</si>
  <si>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</si>
  <si>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</si>
  <si>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</si>
  <si>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</si>
  <si>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</si>
  <si>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</si>
  <si>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</si>
  <si>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</si>
  <si>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</si>
  <si>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</si>
  <si>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</si>
  <si>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</si>
  <si>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</si>
  <si>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</si>
  <si>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</si>
  <si>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</si>
  <si>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</si>
  <si>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</si>
  <si>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</si>
  <si>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</si>
  <si>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</si>
  <si>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</si>
  <si>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</si>
  <si>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</si>
  <si>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</si>
  <si>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</si>
  <si>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</si>
  <si>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</si>
  <si>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</si>
  <si>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</si>
  <si>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</si>
  <si>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</si>
  <si>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</si>
  <si>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</si>
  <si>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</si>
  <si>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</si>
  <si>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</si>
  <si>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</si>
  <si>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</si>
  <si>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</si>
  <si>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</si>
  <si>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</si>
  <si>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</si>
  <si>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</si>
  <si>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</si>
  <si>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</si>
  <si>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</si>
  <si>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</si>
  <si>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</si>
  <si>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</si>
  <si>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</si>
  <si>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</si>
  <si>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</si>
  <si>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</si>
  <si>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</si>
  <si>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</si>
  <si>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</si>
  <si>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</si>
  <si>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</si>
  <si>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</si>
  <si>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</si>
  <si>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</si>
  <si>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</si>
  <si>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</si>
  <si>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</si>
  <si>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</si>
  <si>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</si>
  <si>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</si>
  <si>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</si>
  <si>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</si>
  <si>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</si>
  <si>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</si>
  <si>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</si>
  <si>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</si>
  <si>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</si>
  <si>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</si>
  <si>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</si>
  <si>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</si>
  <si>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</si>
  <si>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</si>
  <si>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</si>
  <si>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</si>
  <si>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</si>
  <si>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</si>
  <si>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</si>
  <si>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</si>
  <si>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</si>
  <si>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</si>
  <si>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</si>
  <si>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</si>
  <si>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</si>
  <si>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</si>
  <si>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</si>
  <si>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</si>
  <si>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</si>
  <si>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</si>
  <si>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</si>
  <si>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</si>
  <si>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</si>
  <si>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</si>
  <si>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</si>
  <si>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</si>
  <si>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</si>
  <si>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</si>
  <si>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</si>
  <si>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</si>
  <si>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</si>
  <si>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</si>
  <si>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</si>
  <si>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</si>
  <si>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</si>
  <si>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</si>
  <si>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</si>
  <si>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</si>
  <si>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</si>
  <si>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</si>
  <si>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</si>
  <si>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</si>
  <si>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</si>
  <si>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</si>
  <si>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</si>
  <si>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</si>
  <si>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</si>
  <si>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</si>
  <si>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</si>
  <si>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</si>
  <si>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</si>
  <si>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</si>
  <si>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</si>
  <si>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</si>
  <si>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</si>
  <si>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</si>
  <si>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</si>
  <si>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</si>
  <si>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</si>
  <si>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</si>
  <si>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</si>
  <si>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</si>
  <si>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</si>
  <si>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</si>
  <si>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</si>
  <si>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</si>
  <si>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</si>
  <si>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</si>
  <si>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</si>
  <si>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</si>
  <si>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</si>
  <si>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</si>
  <si>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</si>
  <si>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</si>
  <si>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</si>
  <si>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</si>
  <si>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</si>
  <si>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</si>
  <si>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</si>
  <si>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</si>
  <si>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</si>
  <si>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</si>
  <si>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</si>
  <si>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</si>
  <si>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</si>
  <si>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</si>
  <si>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</si>
  <si>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</si>
  <si>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</si>
  <si>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</si>
  <si>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</si>
  <si>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</si>
  <si>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</si>
  <si>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</si>
  <si>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</si>
  <si>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</si>
  <si>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</si>
  <si>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</si>
  <si>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</si>
  <si>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</si>
  <si>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</si>
  <si>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</si>
  <si>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</si>
  <si>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</si>
  <si>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</si>
  <si>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</si>
  <si>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</si>
  <si>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</si>
  <si>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</si>
  <si>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</si>
  <si>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</si>
  <si>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</si>
  <si>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</si>
  <si>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</si>
  <si>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</si>
  <si>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</si>
  <si>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</si>
  <si>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</si>
  <si>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</si>
  <si>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</si>
  <si>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</si>
  <si>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</si>
  <si>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</si>
  <si>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</si>
  <si>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</si>
  <si>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</si>
  <si>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</si>
  <si>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</si>
  <si>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</si>
  <si>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</si>
  <si>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</si>
  <si>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</si>
  <si>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</si>
  <si>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</si>
  <si>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</si>
  <si>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</si>
  <si>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</si>
  <si>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</si>
  <si>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</si>
  <si>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</si>
  <si>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</si>
  <si>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</si>
  <si>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</si>
  <si>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</si>
  <si>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</si>
  <si>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</si>
  <si>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</si>
  <si>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</si>
  <si>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</si>
  <si>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</si>
  <si>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</si>
  <si>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</si>
  <si>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</si>
  <si>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</si>
  <si>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</si>
  <si>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</si>
  <si>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</si>
  <si>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</si>
  <si>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</si>
  <si>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</si>
  <si>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</si>
  <si>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</si>
  <si>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</si>
  <si>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</si>
  <si>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</si>
  <si>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</si>
  <si>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</si>
  <si>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</si>
  <si>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</si>
  <si>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</si>
  <si>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</si>
  <si>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</si>
  <si>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</si>
  <si>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</si>
  <si>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</si>
  <si>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</si>
  <si>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</si>
  <si>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</si>
  <si>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</si>
  <si>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</si>
  <si>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</si>
  <si>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</si>
  <si>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</si>
  <si>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</si>
  <si>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</si>
  <si>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</si>
  <si>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</si>
  <si>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</si>
  <si>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</si>
  <si>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</si>
  <si>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</si>
  <si>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</si>
  <si>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</si>
  <si>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</si>
  <si>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</si>
  <si>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</si>
  <si>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</si>
  <si>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</si>
  <si>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</si>
  <si>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</si>
  <si>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</si>
  <si>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</si>
  <si>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</si>
  <si>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</si>
  <si>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</si>
  <si>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</si>
  <si>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</si>
  <si>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</si>
  <si>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</si>
  <si>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</si>
  <si>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</si>
  <si>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</si>
  <si>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</si>
  <si>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</si>
  <si>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</si>
  <si>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</si>
  <si>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</si>
  <si>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</si>
  <si>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</si>
  <si>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</si>
  <si>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</si>
  <si>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</si>
  <si>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</si>
  <si>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</si>
  <si>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</si>
  <si>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</si>
  <si>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</si>
  <si>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</si>
  <si>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</si>
  <si>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</si>
  <si>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</si>
  <si>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</si>
  <si>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</si>
  <si>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</si>
  <si>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</si>
  <si>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</si>
  <si>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</si>
  <si>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</si>
  <si>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</si>
  <si>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</si>
  <si>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</si>
  <si>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</si>
  <si>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</si>
  <si>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</si>
  <si>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</si>
  <si>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</si>
  <si>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</si>
  <si>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</si>
  <si>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</si>
  <si>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</si>
  <si>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</si>
  <si>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</si>
  <si>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</si>
  <si>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</si>
  <si>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</si>
  <si>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</si>
  <si>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</si>
  <si>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</si>
  <si>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</si>
  <si>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</si>
  <si>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</si>
  <si>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</si>
  <si>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</si>
  <si>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</si>
  <si>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</si>
  <si>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</si>
  <si>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</si>
  <si>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</si>
  <si>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</si>
  <si>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</si>
  <si>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</si>
  <si>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</si>
  <si>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</si>
  <si>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</si>
  <si>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</si>
  <si>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</si>
  <si>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</si>
  <si>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</si>
  <si>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</si>
  <si>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</si>
  <si>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</si>
  <si>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</si>
  <si>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</si>
  <si>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</si>
  <si>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</si>
  <si>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</si>
  <si>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</si>
  <si>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</si>
  <si>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</si>
  <si>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</si>
  <si>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</si>
  <si>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</si>
  <si>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</si>
  <si>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</si>
  <si>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</si>
  <si>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</si>
  <si>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</si>
  <si>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</si>
  <si>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</si>
  <si>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</si>
  <si>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</si>
  <si>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</si>
  <si>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</si>
  <si>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</si>
  <si>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</si>
  <si>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</si>
  <si>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</si>
  <si>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</si>
  <si>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</si>
  <si>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</si>
  <si>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</si>
  <si>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</si>
  <si>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</si>
  <si>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</si>
  <si>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</si>
  <si>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</si>
  <si>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</si>
  <si>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</si>
  <si>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</si>
  <si>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</si>
  <si>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</si>
  <si>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</si>
  <si>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</si>
  <si>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</si>
  <si>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</si>
  <si>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</si>
  <si>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</si>
  <si>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</si>
  <si>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</si>
  <si>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</si>
  <si>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</si>
  <si>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</si>
  <si>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</si>
  <si>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</si>
  <si>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</si>
  <si>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</si>
  <si>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</si>
  <si>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</si>
  <si>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</si>
  <si>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</si>
  <si>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</si>
  <si>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</si>
  <si>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</si>
  <si>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</si>
  <si>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</si>
  <si>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</si>
  <si>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</si>
  <si>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</si>
  <si>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</si>
  <si>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</si>
  <si>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</si>
  <si>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</si>
  <si>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</si>
  <si>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</si>
  <si>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</si>
  <si>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</si>
  <si>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</si>
  <si>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</si>
  <si>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</si>
  <si>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</si>
  <si>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</si>
  <si>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</si>
  <si>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</si>
  <si>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</si>
  <si>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</si>
  <si>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</si>
  <si>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</si>
  <si>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</si>
  <si>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</si>
  <si>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</si>
  <si>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</si>
  <si>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</si>
  <si>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</si>
  <si>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</si>
  <si>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</si>
  <si>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</si>
  <si>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</si>
  <si>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</si>
  <si>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</si>
  <si>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</si>
  <si>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</si>
  <si>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</si>
  <si>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</si>
  <si>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</si>
  <si>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</si>
  <si>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</si>
  <si>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</si>
  <si>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</si>
  <si>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</si>
  <si>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</si>
  <si>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</si>
  <si>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</si>
  <si>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</si>
  <si>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</si>
  <si>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</si>
  <si>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</si>
  <si>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</si>
  <si>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</si>
  <si>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</si>
  <si>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</si>
  <si>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</si>
  <si>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</si>
  <si>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</si>
  <si>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</si>
  <si>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</si>
  <si>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</si>
  <si>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</si>
  <si>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</si>
  <si>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</si>
  <si>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</si>
  <si>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</si>
  <si>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</si>
  <si>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</si>
  <si>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</si>
  <si>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</si>
  <si>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</si>
  <si>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</si>
  <si>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</si>
  <si>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</si>
  <si>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</si>
  <si>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</si>
  <si>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</si>
  <si>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</si>
  <si>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</si>
  <si>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</si>
  <si>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</si>
  <si>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</si>
  <si>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</si>
  <si>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</si>
  <si>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</si>
  <si>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</si>
  <si>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</si>
  <si>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</si>
  <si>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</si>
  <si>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</si>
  <si>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</si>
  <si>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</si>
  <si>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</si>
  <si>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</si>
  <si>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</si>
  <si>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</si>
  <si>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</si>
  <si>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</si>
  <si>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</si>
  <si>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</si>
  <si>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</si>
  <si>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</si>
  <si>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</si>
  <si>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</si>
  <si>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</si>
  <si>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</si>
  <si>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</si>
  <si>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</si>
  <si>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</si>
  <si>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</si>
  <si>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</si>
  <si>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</si>
  <si>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</si>
  <si>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</si>
  <si>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</si>
  <si>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</si>
  <si>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</si>
  <si>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</si>
  <si>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</si>
  <si>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</si>
  <si>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</si>
  <si>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</si>
  <si>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</si>
  <si>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</si>
  <si>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</si>
  <si>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</si>
  <si>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</si>
  <si>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</si>
  <si>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</si>
  <si>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</si>
  <si>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</si>
  <si>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</si>
  <si>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</si>
  <si>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</si>
  <si>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</si>
  <si>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</si>
  <si>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</si>
  <si>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</si>
  <si>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</si>
  <si>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</si>
  <si>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</si>
  <si>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</si>
  <si>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</si>
  <si>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</si>
  <si>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</si>
  <si>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</si>
  <si>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</si>
  <si>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</si>
  <si>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</si>
  <si>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</si>
  <si>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</si>
  <si>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</si>
  <si>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</si>
  <si>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</si>
  <si>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</si>
  <si>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</si>
  <si>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</si>
  <si>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</si>
  <si>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</si>
  <si>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</si>
  <si>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</si>
  <si>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</si>
  <si>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</si>
  <si>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</si>
  <si>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</si>
  <si>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</si>
  <si>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</si>
  <si>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</si>
  <si>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</si>
  <si>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</si>
  <si>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</si>
  <si>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</si>
  <si>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</si>
  <si>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</si>
  <si>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</si>
  <si>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</si>
  <si>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</si>
  <si>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</si>
  <si>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</si>
  <si>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</si>
  <si>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</si>
  <si>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</si>
  <si>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</si>
  <si>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</si>
  <si>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</si>
  <si>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</si>
  <si>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</si>
  <si>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</si>
  <si>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</si>
  <si>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</si>
  <si>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</si>
  <si>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</si>
  <si>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</si>
  <si>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</si>
  <si>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</si>
  <si>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</si>
  <si>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</si>
  <si>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</si>
  <si>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</si>
  <si>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</si>
  <si>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</si>
  <si>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</si>
  <si>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</si>
  <si>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</si>
  <si>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</si>
  <si>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</si>
  <si>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</si>
  <si>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</si>
  <si>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</si>
  <si>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</si>
  <si>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</si>
  <si>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</si>
  <si>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</si>
  <si>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</si>
  <si>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</si>
  <si>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</si>
  <si>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</si>
  <si>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</si>
  <si>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</si>
  <si>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</si>
  <si>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</si>
  <si>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</si>
  <si>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</si>
  <si>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</si>
  <si>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</si>
  <si>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</si>
  <si>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</si>
  <si>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</si>
  <si>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</si>
  <si>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</si>
  <si>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</si>
  <si>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</si>
  <si>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</si>
  <si>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</si>
  <si>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</si>
  <si>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</si>
  <si>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</si>
  <si>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</si>
  <si>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</si>
  <si>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</si>
  <si>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</si>
  <si>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</si>
  <si>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</si>
  <si>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</si>
  <si>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</si>
  <si>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</si>
  <si>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</si>
  <si>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</si>
  <si>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</si>
  <si>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</si>
  <si>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</si>
  <si>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</si>
  <si>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</si>
  <si>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</si>
  <si>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</si>
  <si>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</si>
  <si>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</si>
  <si>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</si>
  <si>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</si>
  <si>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</si>
  <si>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</si>
  <si>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</si>
  <si>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</si>
  <si>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</si>
  <si>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</si>
  <si>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</si>
  <si>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</si>
  <si>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</si>
  <si>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</si>
  <si>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</si>
  <si>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</si>
  <si>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</si>
  <si>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</si>
  <si>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</si>
  <si>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</si>
  <si>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</si>
  <si>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</si>
  <si>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</si>
  <si>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</si>
  <si>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</si>
  <si>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</si>
  <si>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</si>
  <si>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</si>
  <si>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</si>
  <si>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</si>
  <si>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</si>
  <si>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</si>
  <si>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</si>
  <si>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</si>
  <si>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</si>
  <si>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</si>
  <si>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</si>
  <si>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</si>
  <si>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</si>
  <si>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</si>
  <si>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</si>
  <si>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</si>
  <si>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</si>
  <si>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</si>
  <si>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</si>
  <si>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</si>
  <si>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</si>
  <si>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</si>
  <si>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</si>
  <si>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</si>
  <si>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</si>
  <si>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</si>
  <si>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</si>
  <si>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</si>
  <si>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</si>
  <si>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</si>
  <si>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</si>
  <si>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</si>
  <si>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</si>
  <si>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</si>
  <si>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</si>
  <si>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</si>
  <si>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</si>
  <si>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</si>
  <si>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</si>
  <si>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</si>
  <si>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</si>
  <si>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</si>
  <si>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</si>
  <si>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</si>
  <si>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</si>
  <si>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</si>
  <si>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</si>
  <si>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</si>
  <si>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</si>
  <si>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</si>
  <si>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</si>
  <si>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</si>
  <si>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</si>
  <si>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</si>
  <si>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</si>
  <si>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</si>
  <si>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</si>
  <si>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</si>
  <si>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</si>
  <si>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</si>
  <si>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</si>
  <si>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</si>
  <si>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</si>
  <si>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</si>
  <si>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</si>
  <si>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</si>
  <si>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</si>
  <si>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</si>
  <si>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</si>
  <si>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</si>
  <si>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</si>
  <si>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</si>
  <si>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</si>
  <si>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</si>
  <si>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</si>
  <si>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</si>
  <si>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</si>
  <si>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</si>
  <si>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</si>
  <si>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</si>
  <si>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</si>
  <si>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</si>
  <si>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</si>
  <si>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</si>
  <si>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</si>
  <si>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</si>
  <si>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</si>
  <si>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</si>
  <si>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</si>
  <si>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</si>
  <si>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</si>
  <si>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</si>
  <si>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</si>
  <si>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</si>
  <si>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</si>
  <si>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</si>
  <si>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</si>
  <si>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</si>
  <si>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</si>
  <si>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</si>
  <si>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</si>
  <si>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</si>
  <si>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</si>
  <si>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</si>
  <si>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</si>
  <si>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</si>
  <si>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</si>
  <si>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</si>
  <si>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</si>
  <si>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</si>
  <si>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</si>
  <si>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</si>
  <si>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</si>
  <si>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</si>
  <si>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</si>
  <si>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</si>
  <si>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</si>
  <si>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</si>
  <si>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</si>
  <si>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</si>
  <si>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</si>
  <si>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</si>
  <si>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</si>
  <si>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</si>
  <si>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</si>
  <si>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</si>
  <si>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</si>
  <si>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</si>
  <si>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</si>
  <si>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</si>
  <si>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</si>
  <si>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</si>
  <si>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</si>
  <si>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</si>
  <si>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</si>
  <si>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</si>
  <si>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</si>
  <si>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</si>
  <si>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</si>
  <si>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</si>
  <si>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</si>
  <si>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</si>
  <si>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</si>
  <si>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</si>
  <si>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</si>
  <si>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</si>
  <si>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</si>
  <si>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</si>
  <si>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</si>
  <si>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</si>
  <si>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</si>
  <si>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</si>
  <si>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</si>
  <si>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</si>
  <si>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</si>
  <si>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</si>
  <si>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</si>
  <si>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</si>
  <si>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</si>
  <si>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</si>
  <si>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</si>
  <si>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</si>
  <si>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</si>
  <si>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</si>
  <si>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</si>
  <si>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</si>
  <si>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</si>
  <si>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</si>
  <si>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</si>
  <si>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</si>
  <si>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</si>
  <si>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</si>
  <si>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</si>
  <si>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</si>
  <si>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</si>
  <si>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</si>
  <si>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</si>
  <si>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</si>
  <si>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</si>
  <si>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</si>
  <si>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</si>
  <si>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</si>
  <si>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</si>
  <si>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</si>
  <si>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</si>
  <si>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</si>
  <si>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</si>
  <si>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</si>
  <si>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</si>
  <si>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</si>
  <si>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</si>
  <si>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</si>
  <si>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</si>
  <si>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</si>
  <si>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</si>
  <si>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</si>
  <si>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</si>
  <si>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</si>
  <si>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</si>
  <si>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</si>
  <si>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</si>
  <si>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</si>
  <si>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</si>
  <si>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</si>
  <si>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</si>
  <si>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</si>
  <si>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</si>
  <si>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</si>
  <si>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</si>
  <si>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</si>
  <si>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</si>
  <si>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</si>
  <si>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</si>
  <si>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</si>
  <si>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</si>
  <si>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</si>
  <si>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</si>
  <si>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</si>
  <si>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</si>
  <si>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</si>
  <si>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</si>
  <si>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</si>
  <si>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</si>
  <si>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</si>
  <si>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</si>
  <si>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</si>
  <si>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</si>
  <si>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</si>
  <si>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</si>
  <si>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</si>
  <si>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</si>
  <si>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</si>
  <si>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</si>
  <si>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</si>
  <si>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</si>
  <si>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</si>
  <si>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</si>
  <si>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</si>
  <si>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</si>
  <si>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</si>
  <si>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</si>
  <si>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</si>
  <si>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</si>
  <si>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</si>
  <si>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</si>
  <si>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</si>
  <si>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</si>
  <si>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</si>
  <si>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</si>
  <si>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</si>
  <si>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</si>
  <si>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</si>
  <si>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</si>
  <si>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</si>
  <si>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</si>
  <si>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</si>
  <si>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</si>
  <si>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</si>
  <si>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</si>
  <si>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</si>
  <si>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</si>
  <si>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</si>
  <si>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</si>
  <si>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</si>
  <si>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</si>
  <si>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</si>
  <si>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</si>
  <si>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</si>
  <si>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</si>
  <si>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</si>
  <si>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</si>
  <si>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</si>
  <si>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</si>
  <si>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</si>
  <si>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</si>
  <si>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</si>
  <si>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</si>
  <si>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</si>
  <si>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</si>
  <si>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</si>
  <si>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</si>
  <si>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</si>
  <si>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</si>
  <si>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</si>
  <si>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</si>
  <si>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</si>
  <si>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</si>
  <si>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</si>
  <si>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</si>
  <si>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</si>
  <si>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</si>
  <si>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</si>
  <si>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</si>
  <si>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</si>
  <si>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</si>
  <si>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</si>
  <si>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</si>
  <si>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</si>
  <si>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</si>
  <si>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</si>
  <si>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</si>
  <si>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</si>
  <si>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</si>
  <si>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</si>
  <si>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</si>
  <si>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</si>
  <si>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</si>
  <si>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</si>
  <si>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</si>
  <si>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</si>
  <si>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</si>
  <si>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</si>
  <si>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</si>
  <si>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</si>
  <si>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</si>
  <si>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</si>
  <si>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</si>
  <si>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</si>
  <si>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</si>
  <si>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</si>
  <si>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</si>
  <si>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</si>
  <si>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</si>
  <si>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</si>
  <si>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</si>
  <si>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</si>
  <si>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</si>
  <si>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</si>
  <si>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</si>
  <si>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</si>
  <si>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</si>
  <si>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</si>
  <si>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</si>
  <si>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</si>
  <si>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</si>
  <si>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</si>
  <si>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</si>
  <si>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</si>
  <si>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</si>
  <si>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</si>
  <si>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</si>
  <si>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</si>
  <si>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</si>
  <si>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</si>
  <si>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</si>
  <si>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</si>
  <si>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</si>
  <si>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</si>
  <si>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</si>
  <si>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</si>
  <si>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</si>
  <si>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</si>
  <si>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</si>
  <si>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</si>
  <si>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</si>
  <si>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</si>
  <si>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</si>
  <si>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</si>
  <si>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</si>
  <si>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</si>
  <si>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</si>
  <si>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</si>
  <si>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</si>
  <si>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</si>
  <si>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</si>
  <si>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</si>
  <si>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</si>
  <si>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</si>
  <si>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</si>
  <si>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</si>
  <si>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</si>
  <si>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</si>
  <si>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</si>
  <si>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</si>
  <si>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</si>
  <si>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</si>
  <si>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</si>
  <si>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</si>
  <si>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</si>
  <si>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</si>
  <si>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</si>
  <si>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</si>
  <si>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</si>
  <si>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</si>
  <si>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</si>
  <si>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</si>
  <si>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</si>
  <si>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</si>
  <si>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</si>
  <si>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</si>
  <si>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</si>
  <si>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</si>
  <si>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</si>
  <si>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</si>
  <si>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</si>
  <si>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</si>
  <si>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</si>
  <si>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</si>
  <si>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</si>
  <si>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</si>
  <si>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</si>
  <si>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</si>
  <si>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</si>
  <si>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</si>
  <si>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</si>
  <si>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</si>
  <si>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</si>
  <si>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</si>
  <si>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</si>
  <si>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</si>
  <si>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</si>
  <si>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</si>
  <si>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</si>
  <si>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</si>
  <si>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</si>
  <si>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</si>
  <si>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</si>
  <si>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</si>
  <si>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</si>
  <si>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</si>
  <si>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</si>
  <si>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</si>
  <si>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</si>
  <si>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</si>
  <si>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</si>
  <si>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</si>
  <si>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</si>
  <si>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</si>
  <si>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</si>
  <si>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</si>
  <si>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</si>
  <si>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</si>
  <si>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</si>
  <si>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</si>
  <si>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</si>
  <si>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</si>
  <si>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</si>
  <si>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</si>
  <si>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</si>
  <si>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</si>
  <si>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</si>
  <si>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</si>
  <si>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</si>
  <si>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</si>
  <si>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</si>
  <si>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</si>
  <si>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</si>
  <si>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</si>
  <si>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</si>
  <si>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</si>
  <si>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</si>
  <si>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</si>
  <si>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</si>
  <si>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</si>
  <si>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</si>
  <si>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</si>
  <si>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</si>
  <si>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</si>
  <si>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</si>
  <si>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</si>
  <si>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</si>
  <si>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</si>
  <si>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</si>
  <si>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</si>
  <si>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</si>
  <si>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</si>
  <si>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</si>
  <si>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</si>
  <si>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</si>
  <si>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</si>
  <si>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</si>
  <si>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</si>
  <si>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</si>
  <si>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</si>
  <si>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</si>
  <si>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</si>
  <si>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</si>
  <si>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</si>
  <si>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</si>
  <si>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</si>
  <si>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</si>
  <si>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</si>
  <si>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</si>
  <si>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</si>
  <si>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</si>
  <si>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</si>
  <si>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</si>
  <si>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</si>
  <si>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</si>
  <si>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</si>
  <si>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</si>
  <si>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</si>
  <si>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</si>
  <si>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</si>
  <si>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</si>
  <si>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</si>
  <si>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</si>
  <si>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</si>
  <si>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</si>
  <si>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</si>
  <si>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</si>
  <si>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</si>
  <si>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</si>
  <si>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</si>
  <si>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</si>
  <si>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</si>
  <si>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</si>
  <si>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</si>
  <si>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</si>
  <si>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</si>
  <si>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</si>
  <si>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</si>
  <si>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</si>
  <si>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</si>
  <si>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</si>
  <si>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</si>
  <si>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</si>
  <si>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</si>
  <si>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</si>
  <si>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</si>
  <si>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</si>
  <si>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</si>
  <si>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</si>
  <si>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</si>
  <si>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</si>
  <si>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</si>
  <si>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</si>
  <si>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</si>
  <si>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</si>
  <si>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</si>
  <si>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</si>
  <si>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</si>
  <si>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</si>
  <si>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</si>
  <si>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</si>
  <si>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</si>
  <si>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</si>
  <si>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</si>
  <si>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</si>
  <si>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</si>
  <si>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</si>
  <si>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</si>
  <si>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</si>
  <si>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</si>
  <si>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</si>
  <si>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</si>
  <si>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</si>
  <si>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</si>
  <si>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</si>
  <si>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</si>
  <si>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</si>
  <si>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</si>
  <si>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</si>
  <si>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</si>
  <si>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</si>
  <si>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</si>
  <si>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</si>
  <si>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</si>
  <si>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</si>
  <si>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</si>
  <si>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</si>
  <si>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</si>
  <si>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</si>
  <si>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</si>
  <si>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</si>
  <si>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</si>
  <si>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</si>
  <si>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</si>
  <si>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</si>
  <si>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</si>
  <si>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</si>
  <si>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</si>
  <si>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</si>
  <si>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</si>
  <si>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</si>
  <si>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</si>
  <si>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</si>
  <si>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</si>
  <si>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</si>
  <si>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</si>
  <si>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</si>
  <si>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</si>
  <si>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</si>
  <si>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</si>
  <si>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</si>
  <si>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</si>
  <si>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</si>
  <si>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</si>
  <si>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</si>
  <si>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</si>
  <si>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</si>
  <si>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</si>
  <si>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</si>
  <si>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</si>
  <si>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</si>
  <si>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</si>
  <si>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</si>
  <si>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</si>
  <si>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</si>
  <si>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</si>
  <si>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</si>
  <si>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</si>
  <si>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</si>
  <si>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</si>
  <si>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</si>
  <si>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</si>
  <si>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</si>
  <si>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</si>
  <si>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</si>
  <si>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</si>
  <si>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</si>
  <si>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</si>
  <si>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</si>
  <si>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</si>
  <si>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</si>
  <si>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</si>
  <si>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</si>
  <si>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</si>
  <si>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</si>
  <si>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</si>
  <si>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</si>
  <si>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</si>
  <si>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</si>
  <si>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</si>
  <si>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</si>
  <si>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</si>
  <si>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</si>
  <si>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</si>
  <si>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</si>
  <si>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</si>
  <si>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</si>
  <si>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</si>
  <si>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</si>
  <si>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</si>
  <si>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</si>
  <si>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</si>
  <si>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</si>
  <si>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</si>
  <si>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</si>
  <si>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</si>
  <si>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</si>
  <si>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</si>
  <si>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</si>
  <si>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</si>
  <si>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</si>
  <si>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</si>
  <si>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</si>
  <si>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</si>
  <si>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</si>
  <si>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</si>
  <si>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</si>
  <si>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</si>
  <si>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</si>
  <si>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</si>
  <si>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</si>
  <si>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</si>
  <si>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</si>
  <si>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</si>
  <si>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</si>
  <si>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</si>
  <si>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</si>
  <si>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</si>
  <si>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</si>
  <si>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</si>
  <si>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</si>
  <si>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</si>
  <si>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</si>
  <si>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</si>
  <si>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</si>
  <si>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</si>
  <si>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</si>
  <si>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</si>
  <si>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</si>
  <si>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</si>
  <si>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</si>
  <si>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</si>
  <si>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</si>
  <si>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</si>
  <si>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</si>
  <si>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</si>
  <si>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</si>
  <si>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</si>
  <si>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</si>
  <si>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</si>
  <si>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</si>
  <si>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</si>
  <si>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</si>
  <si>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</si>
  <si>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</si>
  <si>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</si>
  <si>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</si>
  <si>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</si>
  <si>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</si>
  <si>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</si>
  <si>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</si>
  <si>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</si>
  <si>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</si>
  <si>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</si>
  <si>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</si>
  <si>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</si>
  <si>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</si>
  <si>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</si>
  <si>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</si>
  <si>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</si>
  <si>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</si>
  <si>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</si>
  <si>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</si>
  <si>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</si>
  <si>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</si>
  <si>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</si>
  <si>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</si>
  <si>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</si>
  <si>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</si>
  <si>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</si>
  <si>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</si>
  <si>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</si>
  <si>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</si>
  <si>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</si>
  <si>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</si>
  <si>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</si>
  <si>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</si>
  <si>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</si>
  <si>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</si>
  <si>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</si>
  <si>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</si>
  <si>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</si>
  <si>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</si>
  <si>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</si>
  <si>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</si>
  <si>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</si>
  <si>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</si>
  <si>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</si>
  <si>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</si>
  <si>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</si>
  <si>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</si>
  <si>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</si>
  <si>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</si>
  <si>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</si>
  <si>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</si>
  <si>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</si>
  <si>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</si>
  <si>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</si>
  <si>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</si>
  <si>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</si>
  <si>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</si>
  <si>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</si>
  <si>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</si>
  <si>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</si>
  <si>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</si>
  <si>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</si>
  <si>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</si>
  <si>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</si>
  <si>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</si>
  <si>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</si>
  <si>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</si>
  <si>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</si>
  <si>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</si>
  <si>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</si>
  <si>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</si>
  <si>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</si>
  <si>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</si>
  <si>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</si>
  <si>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</si>
  <si>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</si>
  <si>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</si>
  <si>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</si>
  <si>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</si>
  <si>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</si>
  <si>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</si>
  <si>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</si>
  <si>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</si>
  <si>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</si>
  <si>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</si>
  <si>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</si>
  <si>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</si>
  <si>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</si>
  <si>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</si>
  <si>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</si>
  <si>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</si>
  <si>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</si>
  <si>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</si>
  <si>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</si>
  <si>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</si>
  <si>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</si>
  <si>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</si>
  <si>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</si>
  <si>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</si>
  <si>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</si>
  <si>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</si>
  <si>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</si>
  <si>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</si>
  <si>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</si>
  <si>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</si>
  <si>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</si>
  <si>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</si>
  <si>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</si>
  <si>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</si>
  <si>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</si>
  <si>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</si>
  <si>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</si>
  <si>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</si>
  <si>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</si>
  <si>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</si>
  <si>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</si>
  <si>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</si>
  <si>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</si>
  <si>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</si>
  <si>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</si>
  <si>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</si>
  <si>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</si>
  <si>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</si>
  <si>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</si>
  <si>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</si>
  <si>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</si>
  <si>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</si>
  <si>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</si>
  <si>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</si>
  <si>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</si>
  <si>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</si>
  <si>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</si>
  <si>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</si>
  <si>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</si>
  <si>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</si>
  <si>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</si>
  <si>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</si>
  <si>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</si>
  <si>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</si>
  <si>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</si>
  <si>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</si>
  <si>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</si>
  <si>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</si>
  <si>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</si>
  <si>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</si>
  <si>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</si>
  <si>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</si>
  <si>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</si>
  <si>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</si>
  <si>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</si>
  <si>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</si>
  <si>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</si>
  <si>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</si>
  <si>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</si>
  <si>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</si>
  <si>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</si>
  <si>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</si>
  <si>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</si>
  <si>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</si>
  <si>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</si>
  <si>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</si>
  <si>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</si>
  <si>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</si>
  <si>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</si>
  <si>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</si>
  <si>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</si>
  <si>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</si>
  <si>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</si>
  <si>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</si>
  <si>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</si>
  <si>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</si>
  <si>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</si>
  <si>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</si>
  <si>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</si>
  <si>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</si>
  <si>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</si>
  <si>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</si>
  <si>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</si>
  <si>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</si>
  <si>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</si>
  <si>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</si>
  <si>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</si>
  <si>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</si>
  <si>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</si>
  <si>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</si>
  <si>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</si>
  <si>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</si>
  <si>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</si>
  <si>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</si>
  <si>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</si>
  <si>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</si>
  <si>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</si>
  <si>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</si>
  <si>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</si>
  <si>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</si>
  <si>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</si>
  <si>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</si>
  <si>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</si>
  <si>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</si>
  <si>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</si>
  <si>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</si>
  <si>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</si>
  <si>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</si>
  <si>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</si>
  <si>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</si>
  <si>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</si>
  <si>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</si>
  <si>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</si>
  <si>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</si>
  <si>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</si>
  <si>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</si>
  <si>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</si>
  <si>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</si>
  <si>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</si>
  <si>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</si>
  <si>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</si>
  <si>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</si>
  <si>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</si>
  <si>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</si>
  <si>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</si>
  <si>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</si>
  <si>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</si>
  <si>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</si>
  <si>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</si>
  <si>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</si>
  <si>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</si>
  <si>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</si>
  <si>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</si>
  <si>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</si>
  <si>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</si>
  <si>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</si>
  <si>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</si>
  <si>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</si>
  <si>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</si>
  <si>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</si>
  <si>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</si>
  <si>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</si>
  <si>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</si>
  <si>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</si>
  <si>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</si>
  <si>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</si>
  <si>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</si>
  <si>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</si>
  <si>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</si>
  <si>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</si>
  <si>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</si>
  <si>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</si>
  <si>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</si>
  <si>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</si>
  <si>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</si>
  <si>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</si>
  <si>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</si>
  <si>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</si>
  <si>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</si>
  <si>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</si>
  <si>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</si>
  <si>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</si>
  <si>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</si>
  <si>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</si>
  <si>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</si>
  <si>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</si>
  <si>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</si>
  <si>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</si>
  <si>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</si>
  <si>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</si>
  <si>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</si>
  <si>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</si>
  <si>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</si>
  <si>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</si>
  <si>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</si>
  <si>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</si>
  <si>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</si>
  <si>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</si>
  <si>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</si>
  <si>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</si>
  <si>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</si>
  <si>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</si>
  <si>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</si>
  <si>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</si>
  <si>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</si>
  <si>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</si>
  <si>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</si>
  <si>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</si>
  <si>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</si>
  <si>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</si>
  <si>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</si>
  <si>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</si>
  <si>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</si>
  <si>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</si>
  <si>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</si>
  <si>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</si>
  <si>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</si>
  <si>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</si>
  <si>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</si>
  <si>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</si>
  <si>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</si>
  <si>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</si>
  <si>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</si>
  <si>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</si>
  <si>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</si>
  <si>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</si>
  <si>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</si>
  <si>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</si>
  <si>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</si>
  <si>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</si>
  <si>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</si>
  <si>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</si>
  <si>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</si>
  <si>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</si>
  <si>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</si>
  <si>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</si>
  <si>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</si>
  <si>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</si>
  <si>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</si>
  <si>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</si>
  <si>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</si>
  <si>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</si>
  <si>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</si>
  <si>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</si>
  <si>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</si>
  <si>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</si>
  <si>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</si>
  <si>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</si>
  <si>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</si>
  <si>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</si>
  <si>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</si>
  <si>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</si>
  <si>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</si>
  <si>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</si>
  <si>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</si>
  <si>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</si>
  <si>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</si>
  <si>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</si>
  <si>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</si>
  <si>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</si>
  <si>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</si>
  <si>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</si>
  <si>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</si>
  <si>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</si>
  <si>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</si>
  <si>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</si>
  <si>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</si>
  <si>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</si>
  <si>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</si>
  <si>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</si>
  <si>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</si>
  <si>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</si>
  <si>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</si>
  <si>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</si>
  <si>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</si>
  <si>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</si>
  <si>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</si>
  <si>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</si>
  <si>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</si>
  <si>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</si>
  <si>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</si>
  <si>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</si>
  <si>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</si>
  <si>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</si>
  <si>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</si>
  <si>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</si>
  <si>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</si>
  <si>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</si>
  <si>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</si>
  <si>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</si>
  <si>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</si>
  <si>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</si>
  <si>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</si>
  <si>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</si>
  <si>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</si>
  <si>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</si>
  <si>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</si>
  <si>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</si>
  <si>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</si>
  <si>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</si>
  <si>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</si>
  <si>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</si>
  <si>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</si>
  <si>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</si>
  <si>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</si>
  <si>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</si>
  <si>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</si>
  <si>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</si>
  <si>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</si>
  <si>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</si>
  <si>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</si>
  <si>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</si>
  <si>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</si>
  <si>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</si>
  <si>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</si>
  <si>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</si>
  <si>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</si>
  <si>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</si>
  <si>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</si>
  <si>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</si>
  <si>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</si>
  <si>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</si>
  <si>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</si>
  <si>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</si>
  <si>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</si>
  <si>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</si>
  <si>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</si>
  <si>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</si>
  <si>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</si>
  <si>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</si>
  <si>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</si>
  <si>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</si>
  <si>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</si>
  <si>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</si>
  <si>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</si>
  <si>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</si>
  <si>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</si>
  <si>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</si>
  <si>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</si>
  <si>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</si>
  <si>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</si>
  <si>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</si>
  <si>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</si>
  <si>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</si>
  <si>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</si>
  <si>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</si>
  <si>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</si>
  <si>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</si>
  <si>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</si>
  <si>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</si>
  <si>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</si>
  <si>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</si>
  <si>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</si>
  <si>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</si>
  <si>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</si>
  <si>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</si>
  <si>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</si>
  <si>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</si>
  <si>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</si>
  <si>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</si>
  <si>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</si>
  <si>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</si>
  <si>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</si>
  <si>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</si>
  <si>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</si>
  <si>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</si>
  <si>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</si>
  <si>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</si>
  <si>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</si>
  <si>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</si>
  <si>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</si>
  <si>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</si>
  <si>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</si>
  <si>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</si>
  <si>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</si>
  <si>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</si>
  <si>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</si>
  <si>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</si>
  <si>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</si>
  <si>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</si>
  <si>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</si>
  <si>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</si>
  <si>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</si>
  <si>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</si>
  <si>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</si>
  <si>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</si>
  <si>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</si>
  <si>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</si>
  <si>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</si>
  <si>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</si>
  <si>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</si>
  <si>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</si>
  <si>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</si>
  <si>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</si>
  <si>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</si>
  <si>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</si>
  <si>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</si>
  <si>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</si>
  <si>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</si>
  <si>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</si>
  <si>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</si>
  <si>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</si>
  <si>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</si>
  <si>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</si>
  <si>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</si>
  <si>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</si>
  <si>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</si>
  <si>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</si>
  <si>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</si>
  <si>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</si>
  <si>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</si>
  <si>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</si>
  <si>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</si>
  <si>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</si>
  <si>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</si>
  <si>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</si>
  <si>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</si>
  <si>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</si>
  <si>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</si>
  <si>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</si>
  <si>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</si>
  <si>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</si>
  <si>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</si>
  <si>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</si>
  <si>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</si>
  <si>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</si>
  <si>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</si>
  <si>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</si>
  <si>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</si>
  <si>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</si>
  <si>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</si>
  <si>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</si>
  <si>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</si>
  <si>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</si>
  <si>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</si>
  <si>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</si>
  <si>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</si>
  <si>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</si>
  <si>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</si>
  <si>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</si>
  <si>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</si>
  <si>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</si>
  <si>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</si>
  <si>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</si>
  <si>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</si>
  <si>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</si>
  <si>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</si>
  <si>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</si>
  <si>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</si>
  <si>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</si>
  <si>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</si>
  <si>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</si>
  <si>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</si>
  <si>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</si>
  <si>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</si>
  <si>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</si>
  <si>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</si>
  <si>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</si>
  <si>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</si>
  <si>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</si>
  <si>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</si>
  <si>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</si>
  <si>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</si>
  <si>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</si>
  <si>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</si>
  <si>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</si>
  <si>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</si>
  <si>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</si>
  <si>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</si>
  <si>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</si>
  <si>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</si>
  <si>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</si>
  <si>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</si>
  <si>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</si>
  <si>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</si>
  <si>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</si>
  <si>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</si>
  <si>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</si>
  <si>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</si>
  <si>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</si>
  <si>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</si>
  <si>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</si>
  <si>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</si>
  <si>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</si>
  <si>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</si>
  <si>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</si>
  <si>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</si>
  <si>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</si>
  <si>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</si>
  <si>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</si>
  <si>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</si>
  <si>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</si>
  <si>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</si>
  <si>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</si>
  <si>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</si>
  <si>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</si>
  <si>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</si>
  <si>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</si>
  <si>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</si>
  <si>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</si>
  <si>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</si>
  <si>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</si>
  <si>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</si>
  <si>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</si>
  <si>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</si>
  <si>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</si>
  <si>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</si>
  <si>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</si>
  <si>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</si>
  <si>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</si>
  <si>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</si>
  <si>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</si>
  <si>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</si>
  <si>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</si>
  <si>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</si>
  <si>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</si>
  <si>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</si>
  <si>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</si>
  <si>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</si>
  <si>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</si>
  <si>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</si>
  <si>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</si>
  <si>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</si>
  <si>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</si>
  <si>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</si>
  <si>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</si>
  <si>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</si>
  <si>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</si>
  <si>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</si>
  <si>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</si>
  <si>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</si>
  <si>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</si>
  <si>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</si>
  <si>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</si>
  <si>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</si>
  <si>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</si>
  <si>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</si>
  <si>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</si>
  <si>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</si>
  <si>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</si>
  <si>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</si>
  <si>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</si>
  <si>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</si>
  <si>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</si>
  <si>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</si>
  <si>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</si>
  <si>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</si>
  <si>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</si>
  <si>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</si>
  <si>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</si>
  <si>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</si>
  <si>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</si>
  <si>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</si>
  <si>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</si>
  <si>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</si>
  <si>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</si>
  <si>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</si>
  <si>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</si>
  <si>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</si>
  <si>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</si>
  <si>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</si>
  <si>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</si>
  <si>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</si>
  <si>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</si>
  <si>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</si>
  <si>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</si>
  <si>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</si>
  <si>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</si>
  <si>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</si>
  <si>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</si>
  <si>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</si>
  <si>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</si>
  <si>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</si>
  <si>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</si>
  <si>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</si>
  <si>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</si>
  <si>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</si>
  <si>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</si>
  <si>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</si>
  <si>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</si>
  <si>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</si>
  <si>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</si>
  <si>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</si>
  <si>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</si>
  <si>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</si>
  <si>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</si>
  <si>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</si>
  <si>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</si>
  <si>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</si>
  <si>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</si>
  <si>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</si>
  <si>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</si>
  <si>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</si>
  <si>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</si>
  <si>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</si>
  <si>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</si>
  <si>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</si>
  <si>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</si>
  <si>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</si>
  <si>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</si>
  <si>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</si>
  <si>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</si>
  <si>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</si>
  <si>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</si>
  <si>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</si>
  <si>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</si>
  <si>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</si>
  <si>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</si>
  <si>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</si>
  <si>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</si>
  <si>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</si>
  <si>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</si>
  <si>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</si>
  <si>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</si>
  <si>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</si>
  <si>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</si>
  <si>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</si>
  <si>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</si>
  <si>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</si>
  <si>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</si>
  <si>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</si>
  <si>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</si>
  <si>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</si>
  <si>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</si>
  <si>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</si>
  <si>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</si>
  <si>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</si>
  <si>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</si>
  <si>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</si>
  <si>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</si>
  <si>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</si>
  <si>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</si>
  <si>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</si>
  <si>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</si>
  <si>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</si>
  <si>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</si>
  <si>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</si>
  <si>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</si>
  <si>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</si>
  <si>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</si>
  <si>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</si>
  <si>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</si>
  <si>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</si>
  <si>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</si>
  <si>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</si>
  <si>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</si>
  <si>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</si>
  <si>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</si>
  <si>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</si>
  <si>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</si>
  <si>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</si>
  <si>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</si>
  <si>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</si>
  <si>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</si>
  <si>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</si>
  <si>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</si>
  <si>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</si>
  <si>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</si>
  <si>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</si>
  <si>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</si>
  <si>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</si>
  <si>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</si>
  <si>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</si>
  <si>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</si>
  <si>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</si>
  <si>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</si>
  <si>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</si>
  <si>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</si>
  <si>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</si>
  <si>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</si>
  <si>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</si>
  <si>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</si>
  <si>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</si>
  <si>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</si>
  <si>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</si>
  <si>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</si>
  <si>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</si>
  <si>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</si>
  <si>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</si>
  <si>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</si>
  <si>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</si>
  <si>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</si>
  <si>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</si>
  <si>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</si>
  <si>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</si>
  <si>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</si>
  <si>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</si>
  <si>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</si>
  <si>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</si>
  <si>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</si>
  <si>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</si>
  <si>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</si>
  <si>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</si>
  <si>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</si>
  <si>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</si>
  <si>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</si>
  <si>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</si>
  <si>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</si>
  <si>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</si>
  <si>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</si>
  <si>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</si>
  <si>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</si>
  <si>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</si>
  <si>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</si>
  <si>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</si>
  <si>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</si>
  <si>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</si>
  <si>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</si>
  <si>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</si>
  <si>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</si>
  <si>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</si>
  <si>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</si>
  <si>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</si>
  <si>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</si>
  <si>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</si>
  <si>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</si>
  <si>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</si>
  <si>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</si>
  <si>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</si>
  <si>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</si>
  <si>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</si>
  <si>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</si>
  <si>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</si>
  <si>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</si>
  <si>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</si>
  <si>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</si>
  <si>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</si>
  <si>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</si>
  <si>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</si>
  <si>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</si>
  <si>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</si>
  <si>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</si>
  <si>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</si>
  <si>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</si>
  <si>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</si>
  <si>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</si>
  <si>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</si>
  <si>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</si>
  <si>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</si>
  <si>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</si>
  <si>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</si>
  <si>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</si>
  <si>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</si>
  <si>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</si>
  <si>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</si>
  <si>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</si>
  <si>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</si>
  <si>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</si>
  <si>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</si>
  <si>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</si>
  <si>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</si>
  <si>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</si>
  <si>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</si>
  <si>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</si>
  <si>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</si>
  <si>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</si>
  <si>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</si>
  <si>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</si>
  <si>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</si>
  <si>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</si>
  <si>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</si>
  <si>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</si>
  <si>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</si>
  <si>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</si>
  <si>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</si>
  <si>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</si>
  <si>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</si>
  <si>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</si>
  <si>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</si>
  <si>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</si>
  <si>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</si>
  <si>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</si>
  <si>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</si>
  <si>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</si>
  <si>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</si>
  <si>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</si>
  <si>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</si>
  <si>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</si>
  <si>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</si>
  <si>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</si>
  <si>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</si>
  <si>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</si>
  <si>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</si>
  <si>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</si>
  <si>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</si>
  <si>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</si>
  <si>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</si>
  <si>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</si>
  <si>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</si>
  <si>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</si>
  <si>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</si>
  <si>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</si>
  <si>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</si>
  <si>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</si>
  <si>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</si>
  <si>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</si>
  <si>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</si>
  <si>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</si>
  <si>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</si>
  <si>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</si>
  <si>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</si>
  <si>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</si>
  <si>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</si>
  <si>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</si>
  <si>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</si>
  <si>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</si>
  <si>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</si>
  <si>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</si>
  <si>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</si>
  <si>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</si>
  <si>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</si>
  <si>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</si>
  <si>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</si>
  <si>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</si>
  <si>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</si>
  <si>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</si>
  <si>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</si>
  <si>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</si>
  <si>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</si>
  <si>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</si>
  <si>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</si>
  <si>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</si>
  <si>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</si>
  <si>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</si>
  <si>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</si>
  <si>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</si>
  <si>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</si>
  <si>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</si>
  <si>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</si>
  <si>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</si>
  <si>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</si>
  <si>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</si>
  <si>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</si>
  <si>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</si>
  <si>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</si>
  <si>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</si>
  <si>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</si>
  <si>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</si>
  <si>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</si>
  <si>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</si>
  <si>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</si>
  <si>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</si>
  <si>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</si>
  <si>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</si>
  <si>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</si>
  <si>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</si>
  <si>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</si>
  <si>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</si>
  <si>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</si>
  <si>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</si>
  <si>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</si>
  <si>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</si>
  <si>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</si>
  <si>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</si>
  <si>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</si>
  <si>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</si>
  <si>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</si>
  <si>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</si>
  <si>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</si>
  <si>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</si>
  <si>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</si>
  <si>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</si>
  <si>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</si>
  <si>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</si>
  <si>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</si>
  <si>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</si>
  <si>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</si>
  <si>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</si>
  <si>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</si>
  <si>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</si>
  <si>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</si>
  <si>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</si>
  <si>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</si>
  <si>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</si>
  <si>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</si>
  <si>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</si>
  <si>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</si>
  <si>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</si>
  <si>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</si>
  <si>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</si>
  <si>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</si>
  <si>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</si>
  <si>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</si>
  <si>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</si>
  <si>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</si>
  <si>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</si>
  <si>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</si>
  <si>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</si>
  <si>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</si>
  <si>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</si>
  <si>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</si>
  <si>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</si>
  <si>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</si>
  <si>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</si>
  <si>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</si>
  <si>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</si>
  <si>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</si>
  <si>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</si>
  <si>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</si>
  <si>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</si>
  <si>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</si>
  <si>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</si>
  <si>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</si>
  <si>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</si>
  <si>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</si>
  <si>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</si>
  <si>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</si>
  <si>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</si>
  <si>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</si>
  <si>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</si>
  <si>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</si>
  <si>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</si>
  <si>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</si>
  <si>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</si>
  <si>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</si>
  <si>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</si>
  <si>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</si>
  <si>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</si>
  <si>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</si>
  <si>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</si>
  <si>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</si>
  <si>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</si>
  <si>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</si>
  <si>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</si>
  <si>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</si>
  <si>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</si>
  <si>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</si>
  <si>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</si>
  <si>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</si>
  <si>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</si>
  <si>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</si>
  <si>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</si>
  <si>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</si>
  <si>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</si>
  <si>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</si>
  <si>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</si>
  <si>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</si>
  <si>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</si>
  <si>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</si>
  <si>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</si>
  <si>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</si>
  <si>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</si>
  <si>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</si>
  <si>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</si>
  <si>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</si>
  <si>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</si>
  <si>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</si>
  <si>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</si>
  <si>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</si>
  <si>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</si>
  <si>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</si>
  <si>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</si>
  <si>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</si>
  <si>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</si>
  <si>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</si>
  <si>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</si>
  <si>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</si>
  <si>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</si>
  <si>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</si>
  <si>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</si>
  <si>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</si>
  <si>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</si>
  <si>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</si>
  <si>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</si>
  <si>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</si>
  <si>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</si>
  <si>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</si>
  <si>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</si>
  <si>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</si>
  <si>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</si>
  <si>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</si>
  <si>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</si>
  <si>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</si>
  <si>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</si>
  <si>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</si>
  <si>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</si>
  <si>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</si>
  <si>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</si>
  <si>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</si>
  <si>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</si>
  <si>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</si>
  <si>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</si>
  <si>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</si>
  <si>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</si>
  <si>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</si>
  <si>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</si>
  <si>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</si>
  <si>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</si>
  <si>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</si>
  <si>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</si>
  <si>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</si>
  <si>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</si>
  <si>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</si>
  <si>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</si>
  <si>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</si>
  <si>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</si>
  <si>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</si>
  <si>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</si>
  <si>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</si>
  <si>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</si>
  <si>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</si>
  <si>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</si>
  <si>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</si>
  <si>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</si>
  <si>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</si>
  <si>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</si>
  <si>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</si>
  <si>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</si>
  <si>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</si>
  <si>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</si>
  <si>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</si>
  <si>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</si>
  <si>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</si>
  <si>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</si>
  <si>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</si>
  <si>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</si>
  <si>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</si>
  <si>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</si>
  <si>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</si>
  <si>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</si>
  <si>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</si>
  <si>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</si>
  <si>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</si>
  <si>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</si>
  <si>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</si>
  <si>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</si>
  <si>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</si>
  <si>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</si>
  <si>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</si>
  <si>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</si>
  <si>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</si>
  <si>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</si>
  <si>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</si>
  <si>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</si>
  <si>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</si>
  <si>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</si>
  <si>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</si>
  <si>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</si>
  <si>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</si>
  <si>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</si>
  <si>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</si>
  <si>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</si>
  <si>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</si>
  <si>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</si>
  <si>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</si>
  <si>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</si>
  <si>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</si>
  <si>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</si>
  <si>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</si>
  <si>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</si>
  <si>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</si>
  <si>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</si>
  <si>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</si>
  <si>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</si>
  <si>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</si>
  <si>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</si>
  <si>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</si>
  <si>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</si>
  <si>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</si>
  <si>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</si>
  <si>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</si>
  <si>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</si>
  <si>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</si>
  <si>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</si>
  <si>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</si>
  <si>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</si>
  <si>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</si>
  <si>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</si>
  <si>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</si>
  <si>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</si>
  <si>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</si>
  <si>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</si>
  <si>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</si>
  <si>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</si>
  <si>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</si>
  <si>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</si>
  <si>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</si>
  <si>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</si>
  <si>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</si>
  <si>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</si>
  <si>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</si>
  <si>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</si>
  <si>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</si>
  <si>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</si>
  <si>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</si>
  <si>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</si>
  <si>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</si>
  <si>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</si>
  <si>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</si>
  <si>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</si>
  <si>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</si>
  <si>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</si>
  <si>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</si>
  <si>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</si>
  <si>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</si>
  <si>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</si>
  <si>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</si>
  <si>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</si>
  <si>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</si>
  <si>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</si>
  <si>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</si>
  <si>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</si>
  <si>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</si>
  <si>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</si>
  <si>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</si>
  <si>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</si>
  <si>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</si>
  <si>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</si>
  <si>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</si>
  <si>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</si>
  <si>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</si>
  <si>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</si>
  <si>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</si>
  <si>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</si>
  <si>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</si>
  <si>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</si>
  <si>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</si>
  <si>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</si>
  <si>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</si>
  <si>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</si>
  <si>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</si>
  <si>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</si>
  <si>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</si>
  <si>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</si>
  <si>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</si>
  <si>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</si>
  <si>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</si>
  <si>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</si>
  <si>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</si>
  <si>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</si>
  <si>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</si>
  <si>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</si>
  <si>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</si>
  <si>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</si>
  <si>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</si>
  <si>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</si>
  <si>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</si>
  <si>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</si>
  <si>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</si>
  <si>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</si>
  <si>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</si>
  <si>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</si>
  <si>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</si>
  <si>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</si>
  <si>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</si>
  <si>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</si>
  <si>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</si>
  <si>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</si>
  <si>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</si>
  <si>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</si>
  <si>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</si>
  <si>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</si>
  <si>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</si>
  <si>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</si>
  <si>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</si>
  <si>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</si>
  <si>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</si>
  <si>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</si>
  <si>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</si>
  <si>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</si>
  <si>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</si>
  <si>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</si>
  <si>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</si>
  <si>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</si>
  <si>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</si>
  <si>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</si>
  <si>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</si>
  <si>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</si>
  <si>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</si>
  <si>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</si>
  <si>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</si>
  <si>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</si>
  <si>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</si>
  <si>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</si>
  <si>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</si>
  <si>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</si>
  <si>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</si>
  <si>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</si>
  <si>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</si>
  <si>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</si>
  <si>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</si>
  <si>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</si>
  <si>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</si>
  <si>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</si>
  <si>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</si>
  <si>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</si>
  <si>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</si>
  <si>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</si>
  <si>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</si>
  <si>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</si>
  <si>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</si>
  <si>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</si>
  <si>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</si>
  <si>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</si>
  <si>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</si>
  <si>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</si>
  <si>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</si>
  <si>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</si>
  <si>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</si>
  <si>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</si>
  <si>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</si>
  <si>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</si>
  <si>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</si>
  <si>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</si>
  <si>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</si>
  <si>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</si>
  <si>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</si>
  <si>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</si>
  <si>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</si>
  <si>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</si>
  <si>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</si>
  <si>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</si>
  <si>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</si>
  <si>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</si>
  <si>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</si>
  <si>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</si>
  <si>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</si>
  <si>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</si>
  <si>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</si>
  <si>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</si>
  <si>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</si>
  <si>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</si>
  <si>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</si>
  <si>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</si>
  <si>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</si>
  <si>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</si>
  <si>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</si>
  <si>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</si>
  <si>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</si>
  <si>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</si>
  <si>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</si>
  <si>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</si>
  <si>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</si>
  <si>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</si>
  <si>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</si>
  <si>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</si>
  <si>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</si>
  <si>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</si>
  <si>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</si>
  <si>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</si>
  <si>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</si>
  <si>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</si>
  <si>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</si>
  <si>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</si>
  <si>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</si>
  <si>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</si>
  <si>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</si>
  <si>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</si>
  <si>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</si>
  <si>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</si>
  <si>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</si>
  <si>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</si>
  <si>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</si>
  <si>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</si>
  <si>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</si>
  <si>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</si>
  <si>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</si>
  <si>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</si>
  <si>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</si>
  <si>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</si>
  <si>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</si>
  <si>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</si>
  <si>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</si>
  <si>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</si>
  <si>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</si>
  <si>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</si>
  <si>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</si>
  <si>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</si>
  <si>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</si>
  <si>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</si>
  <si>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</si>
  <si>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</si>
  <si>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</si>
  <si>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</si>
  <si>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</si>
  <si>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</si>
  <si>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</si>
  <si>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</si>
  <si>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</si>
  <si>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</si>
  <si>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</si>
  <si>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</si>
  <si>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</si>
  <si>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</si>
  <si>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</si>
  <si>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</si>
  <si>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</si>
  <si>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</si>
  <si>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</si>
  <si>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</si>
  <si>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</si>
  <si>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</si>
  <si>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</si>
  <si>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</si>
  <si>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</si>
  <si>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</si>
  <si>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</si>
  <si>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</si>
  <si>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</si>
  <si>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</si>
  <si>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</si>
  <si>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</si>
  <si>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</si>
  <si>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</si>
  <si>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</si>
  <si>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</si>
  <si>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</si>
  <si>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</si>
  <si>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</si>
  <si>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</si>
  <si>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</si>
  <si>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</si>
  <si>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</si>
  <si>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</si>
  <si>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</si>
  <si>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</si>
  <si>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</si>
  <si>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</si>
  <si>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</si>
  <si>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</si>
  <si>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</si>
  <si>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</si>
  <si>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</si>
  <si>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</si>
  <si>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</si>
  <si>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</si>
  <si>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</si>
  <si>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</si>
  <si>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</si>
  <si>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</si>
  <si>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</si>
  <si>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</si>
  <si>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</si>
  <si>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</si>
  <si>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</si>
  <si>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</si>
  <si>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</si>
  <si>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</si>
  <si>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</si>
  <si>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</si>
  <si>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</si>
  <si>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</si>
  <si>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</si>
  <si>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</si>
  <si>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</si>
  <si>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</si>
  <si>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</si>
  <si>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</si>
  <si>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</si>
  <si>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</si>
  <si>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</si>
  <si>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</si>
  <si>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</si>
  <si>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</si>
  <si>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</si>
  <si>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</si>
  <si>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</si>
  <si>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</si>
  <si>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</si>
  <si>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</si>
  <si>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</si>
  <si>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</si>
  <si>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</si>
  <si>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</si>
  <si>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</si>
  <si>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</si>
  <si>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</si>
  <si>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</si>
  <si>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</si>
  <si>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</si>
  <si>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</si>
  <si>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</si>
  <si>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</si>
  <si>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</si>
  <si>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</si>
  <si>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</si>
  <si>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</si>
  <si>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</si>
  <si>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</si>
  <si>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</si>
  <si>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</si>
  <si>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</si>
  <si>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</si>
  <si>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</si>
  <si>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</si>
  <si>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</si>
  <si>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</si>
  <si>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</si>
  <si>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</si>
  <si>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</si>
  <si>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</si>
  <si>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</si>
  <si>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</si>
  <si>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</si>
  <si>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</si>
  <si>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</si>
  <si>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</si>
  <si>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</si>
  <si>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</si>
  <si>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</si>
  <si>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</si>
  <si>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</si>
  <si>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</si>
  <si>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</si>
  <si>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</si>
  <si>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</si>
  <si>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</si>
  <si>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</si>
  <si>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</si>
  <si>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</si>
  <si>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</si>
  <si>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</si>
  <si>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</si>
  <si>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</si>
  <si>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</si>
  <si>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</si>
  <si>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</si>
  <si>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</si>
  <si>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</si>
  <si>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</si>
  <si>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</si>
  <si>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</si>
  <si>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</si>
  <si>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</si>
  <si>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</si>
  <si>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</si>
  <si>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</si>
  <si>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</si>
  <si>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</si>
  <si>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</si>
  <si>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</si>
  <si>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</si>
  <si>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</si>
  <si>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</si>
  <si>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</si>
  <si>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</si>
  <si>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</si>
  <si>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</si>
  <si>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</si>
  <si>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</si>
  <si>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</si>
  <si>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</si>
  <si>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</si>
  <si>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</si>
  <si>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</si>
  <si>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</si>
  <si>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</si>
  <si>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</si>
  <si>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</si>
  <si>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</si>
  <si>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</si>
  <si>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</si>
  <si>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</si>
  <si>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</si>
  <si>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</si>
  <si>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</si>
  <si>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</si>
  <si>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</si>
  <si>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</si>
  <si>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</si>
  <si>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</si>
  <si>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</si>
  <si>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</si>
  <si>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</si>
  <si>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</si>
  <si>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</si>
  <si>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</si>
  <si>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</si>
  <si>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</si>
  <si>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</si>
  <si>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</si>
  <si>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</si>
  <si>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</si>
  <si>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</si>
  <si>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</si>
  <si>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</si>
  <si>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</si>
  <si>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</si>
  <si>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</si>
  <si>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</si>
  <si>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</si>
  <si>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</si>
  <si>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</si>
  <si>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</si>
  <si>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</si>
  <si>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</si>
  <si>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</si>
  <si>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</si>
  <si>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</si>
  <si>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</si>
  <si>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</si>
  <si>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</si>
  <si>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</si>
  <si>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</si>
  <si>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</si>
  <si>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</si>
  <si>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</si>
  <si>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</si>
  <si>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</si>
  <si>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</si>
  <si>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</si>
  <si>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</si>
  <si>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</si>
  <si>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</si>
  <si>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</si>
  <si>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</si>
  <si>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</si>
  <si>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</si>
  <si>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</si>
  <si>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</si>
  <si>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</si>
  <si>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</si>
  <si>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</si>
  <si>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</si>
  <si>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</si>
  <si>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</si>
  <si>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</si>
  <si>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</si>
  <si>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</si>
  <si>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</si>
  <si>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</si>
  <si>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</si>
  <si>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</si>
  <si>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</si>
  <si>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</si>
  <si>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</si>
  <si>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</si>
  <si>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</si>
  <si>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</si>
  <si>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</si>
  <si>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</si>
  <si>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</si>
  <si>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</si>
  <si>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</si>
  <si>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</si>
  <si>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</si>
  <si>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</si>
  <si>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</si>
  <si>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</si>
  <si>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</si>
  <si>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</si>
  <si>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</si>
  <si>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</si>
  <si>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</si>
  <si>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</si>
  <si>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</si>
  <si>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</si>
  <si>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</si>
  <si>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</si>
  <si>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</si>
  <si>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</si>
  <si>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</si>
  <si>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</si>
  <si>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</si>
  <si>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</si>
  <si>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</si>
  <si>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</si>
  <si>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</si>
  <si>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</si>
  <si>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</si>
  <si>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</si>
  <si>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</si>
  <si>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</si>
  <si>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</si>
  <si>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</si>
  <si>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</si>
  <si>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</si>
  <si>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</si>
  <si>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</si>
  <si>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</si>
  <si>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</si>
  <si>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</si>
  <si>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</si>
  <si>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</si>
  <si>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</si>
  <si>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</si>
  <si>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</si>
  <si>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</si>
  <si>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</si>
  <si>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</si>
  <si>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</si>
  <si>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</si>
  <si>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</si>
  <si>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</si>
  <si>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</si>
  <si>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</si>
  <si>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</si>
  <si>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</si>
  <si>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</si>
  <si>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</si>
  <si>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</si>
  <si>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</si>
  <si>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</si>
  <si>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</si>
  <si>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</si>
  <si>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</si>
  <si>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</si>
  <si>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</si>
  <si>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</si>
  <si>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</si>
  <si>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</si>
  <si>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</si>
  <si>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</si>
  <si>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</si>
  <si>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</si>
  <si>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</si>
  <si>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</si>
  <si>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</si>
  <si>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</si>
  <si>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</si>
  <si>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</si>
  <si>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</si>
  <si>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</si>
  <si>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</si>
  <si>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</si>
  <si>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</si>
  <si>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</si>
  <si>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</si>
  <si>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</si>
  <si>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</si>
  <si>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</si>
  <si>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</si>
  <si>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</si>
  <si>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</si>
  <si>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</si>
  <si>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</si>
  <si>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</si>
  <si>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</si>
  <si>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</si>
  <si>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</si>
  <si>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</si>
  <si>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</si>
  <si>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</si>
  <si>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</si>
  <si>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</si>
  <si>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</si>
  <si>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</si>
  <si>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</si>
  <si>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</si>
  <si>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</si>
  <si>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</si>
  <si>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</si>
  <si>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</si>
  <si>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</si>
  <si>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</si>
  <si>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</si>
  <si>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</si>
  <si>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</si>
  <si>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</si>
  <si>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</si>
  <si>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</si>
  <si>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</si>
  <si>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</si>
  <si>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</si>
  <si>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</si>
  <si>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</si>
  <si>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</si>
  <si>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</si>
  <si>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</si>
  <si>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</si>
  <si>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</si>
  <si>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</si>
  <si>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</si>
  <si>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</si>
  <si>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</si>
  <si>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</si>
  <si>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</si>
  <si>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</si>
  <si>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</si>
  <si>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</si>
  <si>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</si>
  <si>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</si>
  <si>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</si>
  <si>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</si>
  <si>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</si>
  <si>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</si>
  <si>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</si>
  <si>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</si>
  <si>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</si>
  <si>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</si>
  <si>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</si>
  <si>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</si>
  <si>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</si>
  <si>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</si>
  <si>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</si>
  <si>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</si>
  <si>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</si>
  <si>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</si>
  <si>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</si>
  <si>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</si>
  <si>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</si>
  <si>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</si>
  <si>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</si>
  <si>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</si>
  <si>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</si>
  <si>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</si>
  <si>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</si>
  <si>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</si>
  <si>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</si>
  <si>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</si>
  <si>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</si>
  <si>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</si>
  <si>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</si>
  <si>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</si>
  <si>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</si>
  <si>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</si>
  <si>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</si>
  <si>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</si>
  <si>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</si>
  <si>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</si>
  <si>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</si>
  <si>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</si>
  <si>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</si>
  <si>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</si>
  <si>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</si>
  <si>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</si>
  <si>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</si>
  <si>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</si>
  <si>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</si>
  <si>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</si>
  <si>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</si>
  <si>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</si>
  <si>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</si>
  <si>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</si>
  <si>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</si>
  <si>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</si>
  <si>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</si>
  <si>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</si>
  <si>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</si>
  <si>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</si>
  <si>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</si>
  <si>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</si>
  <si>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</si>
  <si>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</si>
  <si>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</si>
  <si>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</si>
  <si>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</si>
  <si>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</si>
  <si>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</si>
  <si>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</si>
  <si>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</si>
  <si>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</si>
  <si>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</si>
  <si>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</si>
  <si>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</si>
  <si>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</si>
  <si>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</si>
  <si>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</si>
  <si>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</si>
  <si>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</si>
  <si>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</si>
  <si>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</si>
  <si>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</si>
  <si>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</si>
  <si>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</si>
  <si>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</si>
  <si>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</si>
  <si>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</si>
  <si>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</si>
  <si>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</si>
  <si>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</si>
  <si>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</si>
  <si>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</si>
  <si>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</si>
  <si>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</si>
  <si>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</si>
  <si>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</si>
  <si>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</si>
  <si>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</si>
  <si>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</si>
  <si>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</si>
  <si>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</si>
  <si>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</si>
  <si>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</si>
  <si>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</si>
  <si>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</si>
  <si>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</si>
  <si>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</si>
  <si>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</si>
  <si>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</si>
  <si>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</si>
  <si>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</si>
  <si>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</si>
  <si>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</si>
  <si>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</si>
  <si>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</si>
  <si>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</si>
  <si>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</si>
  <si>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</si>
  <si>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</si>
  <si>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</si>
  <si>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</si>
  <si>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</si>
  <si>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</si>
  <si>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</si>
  <si>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</si>
  <si>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</si>
  <si>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</si>
  <si>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</si>
  <si>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</si>
  <si>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</si>
  <si>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</si>
  <si>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</si>
  <si>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</si>
  <si>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</si>
  <si>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</si>
  <si>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</si>
  <si>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</si>
  <si>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</si>
  <si>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</si>
  <si>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</si>
  <si>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</si>
  <si>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</si>
  <si>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</si>
  <si>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</si>
  <si>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</si>
  <si>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</si>
  <si>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</si>
  <si>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</si>
  <si>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</si>
  <si>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</si>
  <si>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</si>
  <si>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</si>
  <si>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</si>
  <si>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</si>
  <si>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</si>
  <si>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</si>
  <si>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</si>
  <si>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</si>
  <si>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</si>
  <si>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</si>
  <si>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</si>
  <si>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</si>
  <si>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</si>
  <si>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</si>
  <si>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</si>
  <si>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</si>
  <si>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</si>
  <si>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</si>
  <si>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</si>
  <si>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</si>
  <si>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</si>
  <si>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</si>
  <si>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</si>
  <si>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</si>
  <si>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</si>
  <si>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</si>
  <si>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</si>
  <si>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</si>
  <si>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</si>
  <si>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</si>
  <si>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</si>
  <si>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</si>
  <si>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</si>
  <si>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</si>
  <si>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</si>
  <si>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</si>
  <si>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</si>
  <si>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</si>
  <si>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</si>
  <si>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</si>
  <si>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</si>
  <si>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</si>
  <si>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</si>
  <si>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</si>
  <si>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</si>
  <si>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</si>
  <si>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</si>
  <si>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</si>
  <si>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</si>
  <si>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</si>
  <si>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</si>
  <si>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</si>
  <si>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</si>
  <si>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</si>
  <si>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</si>
  <si>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</si>
  <si>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</si>
  <si>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</si>
  <si>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</si>
  <si>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</si>
  <si>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</si>
  <si>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</si>
  <si>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</si>
  <si>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</si>
  <si>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</si>
  <si>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</si>
  <si>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</si>
  <si>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</si>
  <si>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</si>
  <si>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</si>
  <si>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</si>
  <si>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</si>
  <si>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</si>
  <si>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</si>
  <si>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</si>
  <si>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</si>
  <si>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</si>
  <si>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</si>
  <si>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</si>
  <si>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</si>
  <si>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</si>
  <si>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</si>
  <si>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</si>
  <si>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</si>
  <si>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</si>
  <si>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</si>
  <si>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</si>
  <si>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</si>
  <si>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</si>
  <si>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</si>
  <si>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</si>
  <si>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</si>
  <si>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</si>
  <si>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</si>
  <si>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</si>
  <si>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</si>
  <si>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</si>
  <si>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</si>
  <si>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</si>
  <si>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</si>
  <si>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</si>
  <si>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</si>
  <si>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</si>
  <si>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</si>
  <si>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</si>
  <si>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</si>
  <si>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</si>
  <si>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</si>
  <si>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</si>
  <si>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</si>
  <si>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</si>
  <si>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</si>
  <si>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</si>
  <si>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</si>
  <si>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</si>
  <si>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</si>
  <si>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</si>
  <si>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</si>
  <si>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</si>
  <si>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</si>
  <si>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</si>
  <si>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</si>
  <si>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</si>
  <si>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</si>
  <si>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</si>
  <si>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</si>
  <si>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</si>
  <si>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</si>
  <si>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</si>
  <si>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</si>
  <si>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</si>
  <si>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</si>
  <si>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</si>
  <si>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</si>
  <si>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</si>
  <si>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</si>
  <si>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</si>
  <si>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</si>
  <si>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</si>
  <si>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</si>
  <si>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</si>
  <si>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</si>
  <si>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</si>
  <si>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</si>
  <si>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</si>
  <si>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</si>
  <si>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</si>
  <si>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</si>
  <si>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</si>
  <si>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</si>
  <si>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</si>
  <si>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</si>
  <si>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</si>
  <si>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</si>
  <si>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</si>
  <si>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</si>
  <si>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</si>
  <si>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</si>
  <si>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</si>
  <si>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</si>
  <si>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</si>
  <si>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</si>
  <si>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</si>
  <si>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</si>
  <si>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</si>
  <si>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</si>
  <si>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</si>
  <si>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</si>
  <si>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</si>
  <si>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</si>
  <si>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</si>
  <si>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</si>
  <si>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</si>
  <si>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</si>
  <si>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</si>
  <si>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</si>
  <si>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</si>
  <si>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</si>
  <si>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</si>
  <si>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</si>
  <si>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</si>
  <si>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</si>
  <si>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</si>
  <si>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</si>
  <si>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</si>
  <si>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</si>
  <si>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</si>
  <si>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</si>
  <si>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</si>
  <si>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</si>
  <si>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</si>
  <si>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</si>
  <si>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</si>
  <si>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</si>
  <si>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</si>
  <si>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</si>
  <si>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</si>
  <si>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</si>
  <si>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</si>
  <si>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</si>
  <si>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</si>
  <si>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</si>
  <si>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</si>
  <si>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</si>
  <si>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</si>
  <si>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</si>
  <si>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</si>
  <si>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</si>
  <si>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</si>
  <si>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</si>
  <si>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</si>
  <si>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</si>
  <si>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</si>
  <si>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</si>
  <si>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</si>
  <si>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</si>
  <si>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</si>
  <si>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</si>
  <si>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</si>
  <si>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</si>
  <si>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</si>
  <si>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</si>
  <si>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</si>
  <si>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</si>
  <si>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</si>
  <si>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</si>
  <si>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</si>
  <si>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</si>
  <si>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</si>
  <si>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</si>
  <si>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</si>
  <si>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</si>
  <si>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</si>
  <si>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</si>
  <si>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</si>
  <si>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</si>
  <si>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</si>
  <si>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</si>
  <si>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</si>
  <si>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</si>
  <si>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</si>
  <si>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</si>
  <si>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</si>
  <si>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</si>
  <si>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</si>
  <si>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</si>
  <si>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</si>
  <si>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</si>
  <si>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</si>
  <si>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</si>
  <si>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</si>
  <si>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</si>
  <si>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</si>
  <si>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</si>
  <si>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</si>
  <si>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</si>
  <si>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</si>
  <si>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</si>
  <si>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</si>
  <si>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</si>
  <si>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</si>
  <si>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</si>
  <si>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</si>
  <si>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</si>
  <si>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</si>
  <si>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</si>
  <si>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</si>
  <si>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</si>
  <si>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</si>
  <si>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</si>
  <si>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</si>
  <si>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</si>
  <si>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</si>
  <si>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</si>
  <si>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</si>
  <si>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</si>
  <si>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</si>
  <si>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</si>
  <si>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</si>
  <si>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</si>
  <si>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</si>
  <si>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</si>
  <si>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</si>
  <si>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</si>
  <si>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</si>
  <si>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</si>
  <si>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</si>
  <si>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</si>
  <si>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</si>
  <si>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</si>
  <si>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</si>
  <si>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</si>
  <si>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</si>
  <si>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</si>
  <si>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</si>
  <si>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</si>
  <si>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</si>
  <si>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</si>
  <si>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</si>
  <si>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</si>
  <si>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</si>
  <si>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</si>
  <si>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</si>
  <si>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</si>
  <si>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</si>
  <si>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</si>
  <si>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</si>
  <si>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</si>
  <si>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</si>
  <si>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</si>
  <si>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</si>
  <si>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</si>
  <si>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</si>
  <si>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</si>
  <si>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</si>
  <si>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</si>
  <si>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</si>
  <si>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</si>
  <si>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</si>
  <si>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</si>
  <si>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</si>
  <si>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</si>
  <si>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</si>
  <si>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</si>
  <si>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</si>
  <si>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</si>
  <si>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</si>
  <si>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</si>
  <si>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</si>
  <si>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</si>
  <si>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</si>
  <si>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</si>
  <si>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</si>
  <si>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</si>
  <si>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</si>
  <si>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</si>
  <si>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</si>
  <si>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</si>
  <si>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</si>
  <si>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</si>
  <si>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</si>
  <si>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</si>
  <si>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</si>
  <si>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</si>
  <si>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</si>
  <si>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</si>
  <si>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</si>
  <si>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</si>
  <si>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</si>
  <si>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</si>
  <si>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</si>
  <si>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</si>
  <si>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</si>
  <si>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</si>
  <si>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</si>
  <si>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</si>
  <si>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</si>
  <si>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</si>
  <si>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</si>
  <si>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</si>
  <si>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</si>
  <si>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</si>
  <si>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</si>
  <si>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</si>
  <si>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</si>
  <si>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</si>
  <si>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</si>
  <si>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</si>
  <si>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</si>
  <si>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</si>
  <si>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</si>
  <si>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</si>
  <si>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</si>
  <si>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</si>
  <si>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</si>
  <si>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</si>
  <si>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</si>
  <si>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</si>
  <si>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</si>
  <si>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</si>
  <si>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</si>
  <si>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</si>
  <si>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</si>
  <si>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</si>
  <si>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</si>
  <si>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</si>
  <si>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</si>
  <si>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</si>
  <si>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</si>
  <si>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</si>
  <si>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</si>
  <si>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</si>
  <si>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</si>
  <si>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</si>
  <si>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</si>
  <si>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</si>
  <si>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</si>
  <si>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</si>
  <si>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</si>
  <si>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</si>
  <si>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</si>
  <si>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</si>
  <si>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</si>
  <si>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</si>
  <si>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</si>
  <si>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</si>
  <si>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</si>
  <si>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</si>
  <si>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</si>
  <si>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</si>
  <si>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</si>
  <si>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</si>
  <si>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</si>
  <si>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</si>
  <si>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</si>
  <si>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</si>
  <si>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</si>
  <si>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</si>
  <si>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</si>
  <si>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</si>
  <si>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</si>
  <si>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</si>
  <si>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</si>
  <si>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</si>
  <si>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</si>
  <si>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</si>
  <si>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</si>
  <si>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</si>
  <si>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</si>
  <si>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</si>
  <si>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</si>
  <si>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</si>
  <si>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</si>
  <si>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</si>
  <si>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</si>
  <si>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</si>
  <si>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</si>
  <si>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</si>
  <si>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</si>
  <si>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</si>
  <si>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</si>
  <si>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</si>
  <si>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</si>
  <si>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</si>
  <si>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</si>
  <si>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</si>
  <si>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</si>
  <si>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</si>
  <si>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</si>
  <si>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</si>
  <si>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</si>
  <si>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</si>
  <si>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</si>
  <si>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</si>
  <si>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</si>
  <si>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</si>
  <si>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</si>
  <si>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</si>
  <si>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</si>
  <si>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</si>
  <si>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</si>
  <si>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</si>
  <si>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</si>
  <si>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</si>
  <si>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</si>
  <si>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</si>
  <si>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</si>
  <si>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</si>
  <si>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</si>
  <si>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</si>
  <si>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</si>
  <si>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</si>
  <si>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</si>
  <si>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</si>
  <si>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</si>
  <si>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</si>
  <si>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</si>
  <si>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</si>
  <si>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</si>
  <si>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</si>
  <si>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</si>
  <si>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</si>
  <si>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</si>
  <si>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</si>
  <si>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</si>
  <si>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</si>
  <si>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</si>
  <si>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</si>
  <si>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</si>
  <si>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</si>
  <si>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</si>
  <si>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</si>
  <si>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</si>
  <si>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</si>
  <si>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</si>
  <si>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</si>
  <si>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</si>
  <si>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</si>
  <si>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</si>
  <si>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</si>
  <si>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</si>
  <si>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</si>
  <si>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</si>
  <si>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</si>
  <si>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</si>
  <si>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</si>
  <si>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</si>
  <si>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</si>
  <si>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</si>
  <si>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</si>
  <si>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</si>
  <si>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</si>
  <si>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</si>
  <si>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</si>
  <si>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</si>
  <si>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</si>
  <si>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</si>
  <si>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</si>
  <si>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</si>
  <si>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</si>
  <si>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</si>
  <si>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</si>
  <si>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</si>
  <si>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</si>
  <si>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</si>
  <si>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</si>
  <si>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</si>
  <si>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</si>
  <si>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</si>
  <si>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</si>
  <si>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</si>
  <si>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</si>
  <si>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</si>
  <si>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</si>
  <si>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</si>
  <si>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</si>
  <si>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</si>
  <si>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</si>
  <si>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</si>
  <si>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</si>
  <si>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</si>
  <si>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</si>
  <si>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</si>
  <si>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</si>
  <si>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</si>
  <si>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</si>
  <si>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</si>
  <si>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</si>
  <si>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</si>
  <si>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</si>
  <si>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</si>
  <si>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</si>
  <si>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</si>
  <si>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</si>
  <si>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</si>
  <si>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</si>
  <si>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</si>
  <si>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</si>
  <si>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</si>
  <si>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</si>
  <si>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</si>
  <si>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</si>
  <si>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</si>
  <si>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</si>
  <si>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</si>
  <si>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</si>
  <si>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</si>
  <si>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</si>
  <si>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</si>
  <si>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</si>
  <si>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</si>
  <si>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</si>
  <si>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</si>
  <si>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</si>
  <si>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</si>
  <si>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</si>
  <si>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</si>
  <si>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</si>
  <si>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</si>
  <si>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</si>
  <si>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</si>
  <si>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</si>
  <si>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</si>
  <si>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</si>
  <si>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</si>
  <si>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</si>
  <si>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</si>
  <si>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</si>
  <si>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</si>
  <si>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</si>
  <si>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</si>
  <si>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</si>
  <si>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</si>
  <si>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</si>
  <si>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</si>
  <si>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</si>
  <si>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</si>
  <si>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</si>
  <si>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</si>
  <si>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</si>
  <si>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</si>
  <si>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</si>
  <si>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</si>
  <si>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</si>
  <si>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</si>
  <si>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</si>
  <si>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</si>
  <si>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</si>
  <si>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</si>
  <si>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</si>
  <si>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</si>
  <si>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</si>
  <si>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</si>
  <si>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</si>
  <si>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</si>
  <si>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</si>
  <si>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</si>
  <si>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</si>
  <si>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</si>
  <si>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</si>
  <si>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</si>
  <si>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</si>
  <si>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</si>
  <si>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</si>
  <si>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</si>
  <si>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</si>
  <si>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</si>
  <si>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</si>
  <si>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</si>
  <si>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</si>
  <si>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</si>
  <si>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</si>
  <si>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</si>
  <si>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</si>
  <si>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</si>
  <si>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</si>
  <si>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</si>
  <si>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</si>
  <si>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</si>
  <si>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</si>
  <si>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</si>
  <si>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</si>
  <si>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</si>
  <si>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</si>
  <si>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</si>
  <si>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</si>
  <si>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</si>
  <si>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</si>
  <si>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</si>
  <si>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</si>
  <si>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</si>
  <si>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</si>
  <si>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</si>
  <si>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</si>
  <si>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</si>
  <si>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</si>
  <si>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</si>
  <si>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</si>
  <si>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</si>
  <si>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</si>
  <si>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</si>
  <si>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</si>
  <si>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</si>
  <si>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</si>
  <si>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</si>
  <si>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</si>
  <si>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</si>
  <si>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</si>
  <si>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</si>
  <si>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</si>
  <si>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</si>
  <si>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</si>
  <si>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</si>
  <si>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</si>
  <si>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</si>
  <si>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</si>
  <si>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</si>
  <si>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</si>
  <si>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</si>
  <si>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</si>
  <si>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</si>
  <si>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</si>
  <si>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</si>
  <si>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</si>
  <si>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</si>
  <si>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</si>
  <si>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</si>
  <si>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</si>
  <si>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</si>
  <si>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</si>
  <si>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</si>
  <si>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</si>
  <si>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</si>
  <si>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</si>
  <si>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</si>
  <si>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</si>
  <si>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</si>
  <si>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</si>
  <si>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</si>
  <si>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</si>
  <si>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</si>
  <si>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</si>
  <si>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</si>
  <si>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</si>
  <si>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</si>
  <si>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</si>
  <si>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</si>
  <si>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</si>
  <si>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</si>
  <si>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</si>
  <si>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</si>
  <si>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</si>
  <si>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</si>
  <si>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</si>
  <si>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</si>
  <si>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</si>
  <si>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</si>
  <si>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</si>
  <si>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</si>
  <si>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</si>
  <si>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</si>
  <si>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</si>
  <si>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</si>
  <si>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</si>
  <si>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</si>
  <si>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</si>
  <si>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</si>
  <si>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</si>
  <si>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</si>
  <si>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</si>
  <si>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</si>
  <si>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</si>
  <si>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</si>
  <si>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</si>
  <si>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</si>
  <si>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</si>
  <si>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</si>
  <si>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</si>
  <si>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</si>
  <si>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</si>
  <si>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</si>
  <si>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</si>
  <si>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</si>
  <si>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</si>
  <si>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</si>
  <si>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</si>
  <si>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</si>
  <si>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</si>
  <si>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</si>
  <si>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</si>
  <si>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</si>
  <si>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</si>
  <si>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</si>
  <si>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</si>
  <si>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</si>
  <si>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</si>
  <si>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</si>
  <si>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</si>
  <si>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</si>
  <si>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</si>
  <si>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</si>
  <si>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</si>
  <si>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</si>
  <si>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</si>
  <si>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</si>
  <si>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</si>
  <si>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</si>
  <si>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</si>
  <si>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</si>
  <si>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</si>
  <si>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</si>
  <si>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</si>
  <si>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</si>
  <si>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</si>
  <si>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</si>
  <si>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</si>
  <si>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</si>
  <si>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</si>
  <si>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</si>
  <si>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</si>
  <si>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</si>
  <si>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</si>
  <si>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</si>
  <si>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</si>
  <si>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</si>
  <si>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</si>
  <si>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</si>
  <si>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</si>
  <si>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</si>
  <si>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</si>
  <si>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</si>
  <si>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</si>
  <si>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</si>
  <si>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</si>
  <si>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</si>
  <si>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</si>
  <si>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</si>
  <si>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</si>
  <si>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</si>
  <si>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</si>
  <si>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</si>
  <si>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</si>
  <si>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</si>
  <si>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</si>
  <si>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</si>
  <si>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</si>
  <si>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</si>
  <si>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</si>
  <si>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</si>
  <si>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</si>
  <si>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</si>
  <si>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</si>
  <si>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</si>
  <si>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</si>
  <si>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</si>
  <si>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</si>
  <si>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</si>
  <si>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</si>
  <si>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</si>
  <si>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</si>
  <si>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</si>
  <si>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</si>
  <si>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</si>
  <si>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</si>
  <si>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</si>
  <si>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</si>
  <si>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</si>
  <si>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</si>
  <si>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</si>
  <si>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</si>
  <si>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</si>
  <si>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</si>
  <si>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</si>
  <si>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</si>
  <si>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</si>
  <si>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</si>
  <si>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</si>
  <si>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</si>
  <si>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</si>
  <si>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</si>
  <si>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</si>
  <si>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</si>
  <si>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</si>
  <si>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</si>
  <si>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</si>
  <si>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</si>
  <si>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</si>
  <si>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</si>
  <si>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</si>
  <si>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</si>
  <si>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</si>
  <si>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</si>
  <si>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</si>
  <si>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</si>
  <si>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</si>
  <si>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</si>
  <si>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</si>
  <si>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</si>
  <si>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</si>
  <si>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</si>
  <si>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</si>
  <si>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</si>
  <si>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</si>
  <si>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</si>
  <si>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</si>
  <si>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</si>
  <si>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</si>
  <si>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</si>
  <si>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</si>
  <si>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</si>
  <si>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</si>
  <si>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</si>
  <si>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</si>
  <si>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</si>
  <si>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</si>
  <si>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</si>
  <si>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</si>
  <si>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</si>
  <si>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</si>
  <si>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</si>
  <si>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</si>
  <si>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</si>
  <si>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</si>
  <si>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</si>
  <si>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</si>
  <si>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</si>
  <si>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</si>
  <si>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</si>
  <si>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</si>
  <si>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</si>
  <si>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</si>
  <si>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</si>
  <si>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</si>
  <si>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</si>
  <si>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</si>
  <si>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</si>
  <si>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</si>
  <si>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</si>
  <si>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</si>
  <si>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</si>
  <si>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</si>
  <si>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</si>
  <si>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</si>
  <si>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</si>
  <si>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</si>
  <si>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</si>
  <si>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</si>
  <si>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</si>
  <si>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</si>
  <si>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</si>
  <si>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</si>
  <si>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</si>
  <si>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</si>
  <si>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</si>
  <si>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</si>
  <si>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</si>
  <si>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</si>
  <si>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</si>
  <si>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</si>
  <si>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</si>
  <si>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</si>
  <si>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</si>
  <si>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</si>
  <si>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</si>
  <si>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</si>
  <si>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</si>
  <si>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</si>
  <si>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</si>
  <si>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</si>
  <si>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</si>
  <si>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</si>
  <si>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</si>
  <si>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</si>
  <si>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</si>
  <si>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</si>
  <si>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</si>
  <si>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</si>
  <si>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</si>
  <si>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</si>
  <si>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</si>
  <si>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</si>
  <si>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</si>
  <si>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</si>
  <si>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</si>
  <si>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</si>
  <si>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</si>
  <si>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</si>
  <si>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</si>
  <si>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</si>
  <si>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</si>
  <si>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</si>
  <si>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</si>
  <si>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</si>
  <si>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</si>
  <si>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</si>
  <si>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</si>
  <si>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</si>
  <si>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</si>
  <si>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</si>
  <si>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</si>
  <si>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</si>
  <si>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</si>
  <si>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</si>
  <si>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</si>
  <si>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</si>
  <si>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</si>
  <si>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</si>
  <si>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</si>
  <si>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</si>
  <si>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</si>
  <si>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</si>
  <si>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</si>
  <si>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</si>
  <si>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</si>
  <si>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</si>
  <si>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</si>
  <si>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</si>
  <si>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</si>
  <si>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</si>
  <si>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</si>
  <si>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</si>
  <si>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</si>
  <si>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</si>
  <si>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</si>
  <si>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</si>
  <si>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</si>
  <si>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</si>
  <si>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</si>
  <si>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</si>
  <si>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</si>
  <si>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</si>
  <si>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</si>
  <si>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</si>
  <si>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</si>
  <si>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</si>
  <si>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</si>
  <si>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</si>
  <si>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</si>
  <si>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</si>
  <si>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</si>
  <si>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</si>
  <si>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</si>
  <si>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</si>
  <si>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</si>
  <si>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</si>
  <si>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</si>
  <si>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</si>
  <si>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</si>
  <si>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</si>
  <si>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</si>
  <si>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</si>
  <si>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</si>
  <si>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</si>
  <si>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</si>
  <si>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</si>
  <si>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</si>
  <si>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</si>
  <si>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</si>
  <si>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</si>
  <si>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</si>
  <si>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</si>
  <si>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</si>
  <si>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</si>
  <si>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</si>
  <si>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</si>
  <si>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</si>
  <si>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</si>
  <si>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</si>
  <si>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</si>
  <si>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</si>
  <si>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</si>
  <si>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</si>
  <si>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</si>
  <si>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</si>
  <si>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</si>
  <si>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</si>
  <si>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</si>
  <si>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</si>
  <si>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</si>
  <si>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</si>
  <si>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</si>
  <si>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</si>
  <si>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</si>
  <si>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</si>
  <si>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</si>
  <si>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</si>
  <si>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</si>
  <si>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</si>
  <si>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</si>
  <si>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</si>
  <si>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</si>
  <si>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</si>
  <si>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</si>
  <si>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</si>
  <si>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</si>
  <si>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</si>
  <si>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</si>
  <si>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</si>
  <si>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</si>
  <si>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</si>
  <si>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</si>
  <si>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</si>
  <si>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</si>
  <si>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</si>
  <si>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</si>
  <si>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</si>
  <si>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</si>
  <si>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</si>
  <si>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</si>
  <si>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</si>
  <si>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</si>
  <si>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</si>
  <si>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</si>
  <si>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</si>
  <si>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</si>
  <si>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</si>
  <si>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</si>
  <si>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</si>
  <si>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</si>
  <si>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</si>
  <si>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</si>
  <si>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</si>
  <si>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</si>
  <si>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</si>
  <si>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</si>
  <si>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</si>
  <si>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</si>
  <si>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</si>
  <si>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</si>
  <si>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</si>
  <si>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</si>
  <si>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</si>
  <si>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</si>
  <si>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</si>
  <si>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</si>
  <si>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</si>
  <si>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</si>
  <si>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</si>
  <si>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</si>
  <si>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</si>
  <si>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</si>
  <si>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</si>
  <si>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</si>
  <si>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</si>
  <si>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</si>
  <si>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</si>
  <si>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</si>
  <si>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</si>
  <si>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</si>
  <si>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</si>
  <si>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</si>
  <si>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</si>
  <si>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</si>
  <si>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</si>
  <si>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</si>
  <si>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</si>
  <si>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</si>
  <si>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</si>
  <si>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</si>
  <si>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</si>
  <si>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</si>
  <si>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</si>
  <si>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</si>
  <si>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</si>
  <si>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</si>
  <si>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</si>
  <si>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</si>
  <si>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</si>
  <si>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</si>
  <si>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</si>
  <si>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</si>
  <si>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</si>
  <si>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</si>
  <si>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</si>
  <si>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</si>
  <si>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</si>
  <si>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</si>
  <si>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</si>
  <si>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</si>
  <si>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</si>
  <si>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</si>
  <si>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</si>
  <si>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</si>
  <si>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</si>
  <si>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</si>
  <si>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</si>
  <si>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</si>
  <si>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</si>
  <si>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</si>
  <si>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</si>
  <si>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</si>
  <si>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</si>
  <si>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</si>
  <si>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</si>
  <si>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</si>
  <si>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</si>
  <si>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</si>
  <si>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</si>
  <si>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</si>
  <si>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</si>
  <si>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</si>
  <si>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</si>
  <si>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</si>
  <si>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</si>
  <si>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</si>
  <si>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</si>
  <si>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</si>
  <si>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</si>
  <si>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</si>
  <si>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</si>
  <si>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</si>
  <si>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</si>
  <si>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</si>
  <si>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</si>
  <si>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</si>
  <si>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</si>
  <si>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</si>
  <si>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</si>
  <si>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</si>
  <si>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</si>
  <si>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</si>
  <si>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</si>
  <si>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</si>
  <si>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</si>
  <si>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</si>
  <si>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</si>
  <si>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</si>
  <si>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</si>
  <si>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</si>
  <si>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</si>
  <si>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</si>
  <si>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</si>
  <si>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</si>
  <si>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</si>
  <si>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</si>
  <si>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</si>
  <si>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</si>
  <si>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</si>
  <si>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</si>
  <si>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</si>
  <si>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</si>
  <si>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</si>
  <si>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</si>
  <si>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</si>
  <si>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</si>
  <si>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</si>
  <si>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</si>
  <si>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</si>
  <si>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</si>
  <si>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</si>
  <si>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</si>
  <si>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</si>
  <si>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</si>
  <si>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</si>
  <si>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</si>
  <si>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</si>
  <si>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</si>
  <si>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</si>
  <si>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</si>
  <si>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</si>
  <si>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</si>
  <si>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</si>
  <si>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</si>
  <si>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</si>
  <si>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</si>
  <si>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</si>
  <si>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</si>
  <si>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</si>
  <si>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</si>
  <si>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</si>
  <si>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</si>
  <si>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</si>
  <si>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</si>
  <si>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</si>
  <si>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</si>
  <si>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</si>
  <si>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</si>
  <si>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</si>
  <si>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</si>
  <si>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</si>
  <si>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</si>
  <si>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</si>
  <si>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</si>
  <si>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</si>
  <si>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</si>
  <si>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</si>
  <si>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</si>
  <si>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</si>
  <si>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</si>
  <si>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</si>
  <si>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</si>
  <si>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</si>
  <si>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</si>
  <si>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</si>
  <si>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</si>
  <si>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</si>
  <si>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</si>
  <si>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</si>
  <si>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</si>
  <si>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</si>
  <si>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</si>
  <si>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</si>
  <si>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</si>
  <si>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</si>
  <si>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</si>
  <si>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</si>
  <si>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</si>
  <si>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</si>
  <si>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</si>
  <si>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</si>
  <si>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</si>
  <si>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</si>
  <si>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</si>
  <si>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</si>
  <si>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</si>
  <si>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</si>
  <si>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</si>
  <si>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</si>
  <si>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</si>
  <si>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</si>
  <si>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</si>
  <si>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</si>
  <si>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</si>
  <si>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</si>
  <si>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</si>
  <si>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</si>
  <si>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</si>
  <si>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</si>
  <si>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</si>
  <si>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</si>
  <si>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</si>
  <si>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</si>
  <si>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</si>
  <si>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</si>
  <si>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</si>
  <si>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</si>
  <si>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</si>
  <si>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</si>
  <si>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</si>
  <si>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</si>
  <si>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</si>
  <si>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</si>
  <si>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</si>
  <si>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</si>
  <si>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</si>
  <si>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</si>
  <si>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</si>
  <si>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</si>
  <si>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</si>
  <si>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</si>
  <si>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</si>
  <si>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</si>
  <si>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</si>
  <si>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</si>
  <si>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</si>
  <si>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</si>
  <si>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</si>
  <si>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</si>
  <si>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</si>
  <si>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</si>
  <si>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</si>
  <si>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</si>
  <si>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</si>
  <si>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</si>
  <si>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</si>
  <si>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</si>
  <si>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</si>
  <si>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</si>
  <si>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</si>
  <si>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</si>
  <si>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</si>
  <si>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</si>
  <si>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</si>
  <si>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</si>
  <si>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</si>
  <si>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</si>
  <si>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</si>
  <si>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</si>
  <si>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</si>
  <si>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</si>
  <si>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</si>
  <si>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</si>
  <si>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</si>
  <si>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</si>
  <si>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</si>
  <si>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</si>
  <si>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</si>
  <si>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</si>
  <si>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</si>
  <si>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</si>
  <si>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</si>
  <si>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</si>
  <si>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</si>
  <si>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</si>
  <si>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</si>
  <si>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</si>
  <si>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</si>
  <si>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</si>
  <si>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</si>
  <si>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</si>
  <si>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</si>
  <si>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</si>
  <si>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</si>
  <si>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</si>
  <si>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</si>
  <si>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</si>
  <si>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</si>
  <si>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</si>
  <si>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</si>
  <si>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</si>
  <si>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</si>
  <si>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</si>
  <si>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</si>
  <si>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</si>
  <si>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</si>
  <si>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</si>
  <si>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</si>
  <si>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</si>
  <si>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</si>
  <si>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</si>
  <si>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</si>
  <si>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</si>
  <si>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</si>
  <si>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</si>
  <si>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</si>
  <si>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</si>
  <si>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</si>
  <si>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</si>
  <si>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</si>
  <si>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</si>
  <si>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</si>
  <si>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</si>
  <si>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</si>
  <si>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</si>
  <si>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</si>
  <si>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</si>
  <si>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</si>
  <si>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</si>
  <si>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</si>
  <si>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</si>
  <si>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</si>
  <si>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</si>
  <si>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</si>
  <si>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</si>
  <si>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</si>
  <si>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</si>
  <si>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</si>
  <si>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</si>
  <si>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</si>
  <si>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</si>
  <si>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</si>
  <si>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</si>
  <si>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</si>
  <si>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</si>
  <si>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</si>
  <si>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</si>
  <si>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</si>
  <si>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</si>
  <si>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</si>
  <si>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</si>
  <si>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</si>
  <si>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</si>
  <si>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</si>
  <si>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</si>
  <si>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</si>
  <si>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</si>
  <si>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</si>
  <si>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</si>
  <si>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</si>
  <si>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</si>
  <si>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</si>
  <si>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</si>
  <si>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</si>
  <si>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</si>
  <si>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</si>
  <si>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</si>
  <si>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</si>
  <si>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</si>
  <si>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</si>
  <si>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</si>
  <si>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</si>
  <si>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</si>
  <si>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</si>
  <si>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</si>
  <si>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</si>
  <si>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</si>
  <si>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</si>
  <si>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</si>
  <si>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</si>
  <si>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</si>
  <si>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</si>
  <si>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</si>
  <si>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</si>
  <si>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</si>
  <si>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</si>
  <si>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</si>
  <si>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</si>
  <si>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</si>
  <si>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</si>
  <si>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</si>
  <si>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</si>
  <si>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</si>
  <si>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</si>
  <si>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</si>
  <si>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</si>
  <si>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</si>
  <si>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</si>
  <si>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</si>
  <si>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</si>
  <si>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</si>
  <si>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</si>
  <si>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</si>
  <si>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</si>
  <si>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</si>
  <si>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</si>
  <si>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</si>
  <si>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</si>
  <si>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</si>
  <si>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</si>
  <si>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</si>
  <si>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</si>
  <si>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</si>
  <si>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</si>
  <si>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</si>
  <si>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</si>
  <si>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</si>
  <si>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</si>
  <si>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</si>
  <si>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</si>
  <si>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</si>
  <si>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</si>
  <si>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</si>
  <si>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</si>
  <si>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</si>
  <si>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</si>
  <si>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</si>
  <si>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</si>
  <si>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</si>
  <si>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</si>
  <si>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</si>
  <si>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</si>
  <si>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</si>
  <si>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</si>
  <si>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</si>
  <si>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</si>
  <si>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</si>
  <si>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</si>
  <si>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</si>
  <si>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</si>
  <si>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</si>
  <si>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</si>
  <si>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</si>
  <si>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</si>
  <si>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</si>
  <si>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</si>
  <si>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</si>
  <si>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</si>
  <si>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</si>
  <si>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</si>
  <si>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</si>
  <si>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</si>
  <si>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</si>
  <si>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</si>
  <si>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</si>
  <si>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</si>
  <si>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</si>
  <si>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</si>
  <si>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</si>
  <si>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</si>
  <si>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</si>
  <si>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</si>
  <si>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</si>
  <si>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</si>
  <si>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</si>
  <si>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</si>
  <si>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</si>
  <si>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</si>
  <si>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</si>
  <si>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</si>
  <si>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</si>
  <si>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</si>
  <si>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</si>
  <si>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</si>
  <si>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</si>
  <si>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</si>
  <si>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</si>
  <si>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</si>
  <si>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</si>
  <si>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</si>
  <si>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</si>
  <si>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</si>
  <si>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</si>
  <si>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</si>
  <si>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</si>
  <si>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</si>
  <si>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</si>
  <si>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</si>
  <si>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</si>
  <si>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</si>
  <si>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</si>
  <si>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</si>
  <si>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</si>
  <si>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</si>
  <si>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</si>
  <si>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</si>
  <si>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</si>
  <si>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</si>
  <si>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</si>
  <si>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</si>
  <si>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</si>
  <si>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</si>
  <si>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</si>
  <si>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</si>
  <si>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</si>
  <si>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</si>
  <si>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</si>
  <si>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</si>
  <si>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</si>
  <si>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</si>
  <si>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</si>
  <si>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</si>
  <si>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</si>
  <si>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</si>
  <si>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</si>
  <si>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</si>
  <si>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</si>
  <si>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</si>
  <si>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</si>
  <si>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</si>
  <si>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</si>
  <si>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</si>
  <si>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</si>
  <si>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</si>
  <si>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</si>
  <si>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</si>
  <si>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</si>
  <si>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</si>
  <si>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</si>
  <si>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</si>
  <si>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</si>
  <si>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</si>
  <si>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</si>
  <si>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</si>
  <si>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</si>
  <si>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</si>
  <si>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</si>
  <si>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</si>
  <si>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</si>
  <si>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</si>
  <si>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</si>
  <si>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</si>
  <si>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</si>
  <si>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</si>
  <si>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</si>
  <si>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</si>
  <si>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</si>
  <si>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</si>
  <si>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</si>
  <si>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</si>
  <si>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</si>
  <si>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</si>
  <si>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</si>
  <si>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</si>
  <si>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</si>
  <si>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</si>
  <si>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</si>
  <si>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</si>
  <si>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</si>
  <si>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</si>
  <si>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</si>
  <si>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</si>
  <si>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</si>
  <si>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</si>
  <si>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</si>
  <si>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</si>
  <si>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</si>
  <si>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</si>
  <si>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</si>
  <si>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</si>
  <si>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</si>
  <si>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</si>
  <si>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</si>
  <si>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</si>
  <si>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</si>
  <si>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</si>
  <si>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</si>
  <si>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</si>
  <si>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</si>
  <si>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</si>
  <si>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</si>
  <si>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</si>
  <si>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</si>
  <si>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</si>
  <si>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</si>
  <si>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</si>
  <si>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</si>
  <si>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</si>
  <si>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</si>
  <si>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</si>
  <si>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</si>
  <si>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</si>
  <si>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</si>
  <si>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</si>
  <si>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</si>
  <si>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</si>
  <si>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</si>
  <si>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</si>
  <si>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</si>
  <si>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</si>
  <si>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</si>
  <si>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</si>
  <si>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</si>
  <si>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</si>
  <si>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</si>
  <si>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</si>
  <si>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</si>
  <si>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</si>
  <si>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</si>
  <si>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</si>
  <si>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</si>
  <si>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</si>
  <si>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</si>
  <si>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</si>
  <si>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</si>
  <si>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</si>
  <si>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</si>
  <si>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</si>
  <si>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</si>
  <si>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</si>
  <si>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</si>
  <si>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</si>
  <si>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</si>
  <si>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</si>
  <si>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</si>
  <si>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</si>
  <si>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</si>
  <si>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</si>
  <si>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</si>
  <si>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</si>
  <si>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</si>
  <si>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</si>
  <si>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</si>
  <si>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</si>
  <si>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</si>
  <si>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</si>
  <si>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</si>
  <si>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</si>
  <si>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</si>
  <si>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</si>
  <si>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</si>
  <si>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</si>
  <si>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</si>
  <si>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</si>
  <si>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</si>
  <si>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</si>
  <si>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</si>
  <si>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</si>
  <si>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</si>
  <si>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</si>
  <si>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</si>
  <si>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</si>
  <si>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</si>
  <si>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</si>
  <si>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</si>
  <si>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</si>
  <si>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</si>
  <si>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</si>
  <si>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</si>
  <si>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</si>
  <si>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</si>
  <si>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</si>
  <si>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</si>
  <si>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</si>
  <si>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</si>
  <si>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</si>
  <si>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</si>
  <si>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</si>
  <si>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</si>
  <si>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</si>
  <si>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</si>
  <si>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</si>
  <si>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</si>
  <si>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</si>
  <si>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</si>
  <si>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</si>
  <si>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</si>
  <si>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</si>
  <si>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</si>
  <si>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</si>
  <si>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</si>
  <si>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</si>
  <si>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</si>
  <si>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</si>
  <si>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</si>
  <si>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</si>
  <si>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</si>
  <si>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</si>
  <si>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</si>
  <si>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</si>
  <si>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</si>
  <si>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</si>
  <si>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</si>
  <si>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</si>
  <si>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</si>
  <si>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</si>
  <si>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</si>
  <si>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</si>
  <si>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</si>
  <si>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</si>
  <si>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</si>
  <si>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</si>
  <si>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</si>
  <si>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</si>
  <si>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</si>
  <si>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</si>
  <si>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</si>
  <si>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</si>
  <si>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</si>
  <si>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</si>
  <si>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</si>
  <si>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</si>
  <si>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</si>
  <si>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</si>
  <si>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</si>
  <si>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</si>
  <si>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</si>
  <si>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</si>
  <si>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</si>
  <si>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</si>
  <si>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</si>
  <si>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</si>
  <si>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</si>
  <si>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</si>
  <si>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</si>
  <si>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</si>
  <si>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</si>
  <si>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</si>
  <si>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</si>
  <si>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</si>
  <si>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</si>
  <si>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</si>
  <si>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</si>
  <si>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</si>
  <si>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</si>
  <si>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</si>
  <si>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</si>
  <si>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</si>
  <si>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</si>
  <si>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</si>
  <si>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</si>
  <si>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</si>
  <si>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</si>
  <si>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</si>
  <si>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</si>
  <si>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</si>
  <si>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</si>
  <si>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</si>
  <si>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</si>
  <si>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</si>
  <si>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</si>
  <si>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</si>
  <si>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</si>
  <si>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</si>
  <si>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</si>
  <si>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</si>
  <si>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</si>
  <si>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</si>
  <si>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</si>
  <si>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</si>
  <si>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</si>
  <si>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</si>
  <si>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</si>
  <si>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</si>
  <si>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</si>
  <si>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</si>
  <si>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</si>
  <si>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</si>
  <si>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</si>
  <si>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</si>
  <si>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</si>
  <si>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</si>
  <si>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</si>
  <si>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</si>
  <si>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</si>
  <si>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</si>
  <si>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</si>
  <si>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</si>
  <si>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</si>
  <si>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</si>
  <si>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</si>
  <si>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</si>
  <si>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</si>
  <si>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</si>
  <si>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</si>
  <si>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</si>
  <si>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</si>
  <si>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</si>
  <si>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</si>
  <si>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</si>
  <si>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</si>
  <si>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</si>
  <si>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</si>
  <si>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</si>
  <si>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</si>
  <si>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</si>
  <si>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</si>
  <si>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</si>
  <si>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</si>
  <si>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</si>
  <si>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</si>
  <si>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</si>
  <si>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</si>
  <si>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</si>
  <si>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</si>
  <si>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</si>
  <si>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</si>
  <si>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</si>
  <si>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</si>
  <si>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</si>
  <si>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</si>
  <si>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</si>
  <si>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</si>
  <si>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</si>
  <si>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</si>
  <si>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</si>
  <si>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</si>
  <si>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</si>
  <si>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</si>
  <si>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</si>
  <si>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</si>
  <si>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</si>
  <si>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</si>
  <si>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</si>
  <si>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</si>
  <si>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</si>
  <si>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</si>
  <si>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</si>
  <si>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</si>
  <si>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</si>
  <si>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</si>
  <si>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</si>
  <si>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</si>
  <si>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</si>
  <si>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</si>
  <si>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</si>
  <si>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</si>
  <si>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</si>
  <si>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</si>
  <si>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</si>
  <si>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</si>
  <si>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</si>
  <si>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</si>
  <si>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</si>
  <si>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</si>
  <si>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</si>
  <si>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</si>
  <si>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</si>
  <si>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</si>
  <si>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</si>
  <si>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</si>
  <si>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</si>
  <si>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</si>
  <si>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</si>
  <si>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</si>
  <si>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</si>
  <si>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</si>
  <si>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</si>
  <si>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</si>
  <si>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</si>
  <si>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</si>
  <si>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</si>
  <si>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</si>
  <si>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</si>
  <si>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</si>
  <si>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</si>
  <si>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</si>
  <si>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</si>
  <si>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</si>
  <si>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</si>
  <si>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</si>
  <si>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</si>
  <si>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</si>
  <si>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</si>
  <si>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</si>
  <si>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</si>
  <si>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</si>
  <si>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</si>
  <si>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</si>
  <si>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</si>
  <si>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</si>
  <si>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</si>
  <si>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</si>
  <si>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</si>
  <si>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</si>
  <si>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</si>
  <si>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</si>
  <si>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</si>
  <si>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</si>
  <si>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</si>
  <si>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</si>
  <si>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</si>
  <si>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</si>
  <si>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</si>
  <si>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</si>
  <si>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</si>
  <si>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</si>
  <si>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</si>
  <si>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</si>
  <si>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</si>
  <si>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</si>
  <si>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</si>
  <si>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</si>
  <si>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</si>
  <si>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</si>
  <si>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</si>
  <si>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</si>
  <si>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</si>
  <si>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</si>
  <si>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</si>
  <si>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</si>
  <si>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</si>
  <si>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</si>
  <si>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</si>
  <si>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</si>
  <si>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</si>
  <si>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</si>
  <si>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</si>
  <si>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</si>
  <si>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</si>
  <si>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</si>
  <si>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</si>
  <si>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</si>
  <si>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</si>
  <si>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</si>
  <si>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</si>
  <si>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</si>
  <si>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</si>
  <si>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</si>
  <si>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</si>
  <si>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</si>
  <si>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</si>
  <si>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</si>
  <si>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</si>
  <si>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</si>
  <si>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</si>
  <si>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</si>
  <si>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</si>
  <si>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</si>
  <si>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</si>
  <si>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</si>
  <si>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</si>
  <si>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</si>
  <si>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</si>
  <si>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</si>
  <si>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</si>
  <si>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</si>
  <si>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</si>
  <si>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</si>
  <si>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</si>
  <si>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</si>
  <si>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</si>
  <si>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</si>
  <si>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</si>
  <si>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</si>
  <si>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</si>
  <si>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</si>
  <si>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</si>
  <si>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</si>
  <si>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</si>
  <si>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</si>
  <si>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</si>
  <si>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</si>
  <si>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</si>
  <si>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</si>
  <si>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</si>
  <si>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</si>
  <si>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</si>
  <si>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</si>
  <si>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</si>
  <si>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</si>
  <si>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</si>
  <si>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</si>
  <si>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</si>
  <si>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</si>
  <si>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</si>
  <si>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</si>
  <si>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</si>
  <si>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</si>
  <si>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</si>
  <si>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</si>
  <si>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</si>
  <si>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</si>
  <si>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</si>
  <si>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</si>
  <si>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</si>
  <si>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</si>
  <si>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</si>
  <si>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</si>
  <si>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</si>
  <si>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</si>
  <si>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</si>
  <si>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</si>
  <si>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</si>
  <si>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</si>
  <si>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</si>
  <si>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</si>
  <si>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</si>
  <si>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</si>
  <si>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</si>
  <si>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</si>
  <si>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</si>
  <si>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</si>
  <si>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</si>
  <si>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</si>
  <si>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</si>
  <si>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</si>
  <si>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</si>
  <si>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</si>
  <si>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</si>
  <si>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</si>
  <si>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</si>
  <si>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</si>
  <si>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</si>
  <si>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</si>
  <si>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</si>
  <si>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</si>
  <si>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</si>
  <si>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</si>
  <si>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</si>
  <si>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</si>
  <si>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</si>
  <si>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</si>
  <si>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</si>
  <si>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</si>
  <si>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</si>
  <si>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</si>
  <si>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</si>
  <si>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</si>
  <si>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</si>
  <si>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</si>
  <si>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</si>
  <si>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</si>
  <si>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</si>
  <si>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</si>
  <si>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</si>
  <si>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</si>
  <si>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</si>
  <si>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</si>
  <si>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</si>
  <si>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</si>
  <si>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</si>
  <si>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</si>
  <si>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</si>
  <si>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</si>
  <si>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</si>
  <si>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</si>
  <si>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</si>
  <si>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</si>
  <si>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</si>
  <si>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</si>
  <si>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</si>
  <si>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</si>
  <si>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</si>
  <si>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</si>
  <si>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</si>
  <si>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</si>
  <si>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</si>
  <si>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</si>
  <si>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</si>
  <si>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</si>
  <si>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</si>
  <si>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</si>
  <si>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</si>
  <si>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</si>
  <si>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</si>
  <si>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</si>
  <si>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</si>
  <si>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</si>
  <si>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</si>
  <si>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</si>
  <si>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</si>
  <si>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</si>
  <si>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</si>
  <si>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</si>
  <si>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</si>
  <si>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</si>
  <si>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</si>
  <si>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</si>
  <si>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</si>
  <si>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</si>
  <si>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</si>
  <si>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</si>
  <si>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</si>
  <si>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</si>
  <si>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</si>
  <si>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</si>
  <si>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</si>
  <si>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</si>
  <si>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</si>
  <si>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</si>
  <si>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</si>
  <si>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</si>
  <si>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</si>
  <si>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</si>
  <si>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</si>
  <si>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</si>
  <si>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</si>
  <si>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</si>
  <si>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</si>
  <si>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</si>
  <si>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</si>
  <si>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</si>
  <si>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</si>
  <si>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</si>
  <si>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</si>
  <si>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</si>
  <si>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</si>
  <si>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</si>
  <si>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</si>
  <si>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</si>
  <si>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</si>
  <si>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</si>
  <si>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</si>
  <si>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</si>
  <si>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</si>
  <si>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</si>
  <si>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</si>
  <si>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</si>
  <si>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</si>
  <si>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</si>
  <si>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</si>
  <si>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</si>
  <si>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</si>
  <si>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</si>
  <si>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</si>
  <si>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</si>
  <si>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</si>
  <si>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</si>
  <si>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</si>
  <si>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</si>
  <si>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</si>
  <si>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</si>
  <si>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</si>
  <si>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</si>
  <si>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</si>
  <si>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</si>
  <si>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</si>
  <si>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</si>
  <si>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</si>
  <si>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</si>
  <si>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</si>
  <si>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</si>
  <si>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</si>
  <si>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</si>
  <si>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</si>
  <si>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</si>
  <si>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</si>
  <si>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</si>
  <si>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</si>
  <si>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</si>
  <si>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</si>
  <si>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</si>
  <si>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</si>
  <si>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</si>
  <si>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</si>
  <si>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</si>
  <si>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</si>
  <si>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</si>
  <si>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</si>
  <si>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</si>
  <si>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</si>
  <si>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</si>
  <si>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</si>
  <si>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</si>
  <si>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</si>
  <si>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</si>
  <si>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</si>
  <si>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</si>
  <si>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</si>
  <si>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</si>
  <si>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</si>
  <si>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</si>
  <si>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</si>
  <si>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</si>
  <si>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</si>
  <si>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</si>
  <si>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</si>
  <si>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</si>
  <si>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</si>
  <si>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</si>
  <si>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</si>
  <si>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</si>
  <si>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</si>
  <si>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</si>
  <si>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</si>
  <si>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</si>
  <si>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</si>
  <si>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</si>
  <si>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</si>
  <si>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</si>
  <si>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</si>
  <si>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</si>
  <si>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</si>
  <si>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</si>
  <si>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</si>
  <si>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</si>
  <si>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</si>
  <si>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</si>
  <si>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</si>
  <si>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</si>
  <si>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</si>
  <si>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</si>
  <si>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</si>
  <si>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</si>
  <si>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</si>
  <si>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</si>
  <si>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</si>
  <si>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</si>
  <si>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</si>
  <si>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</si>
  <si>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</si>
  <si>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</si>
  <si>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</si>
  <si>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</si>
  <si>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</si>
  <si>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</si>
  <si>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</si>
  <si>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</si>
  <si>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</si>
  <si>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</si>
  <si>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</si>
  <si>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</si>
  <si>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</si>
  <si>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</si>
  <si>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</si>
  <si>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</si>
  <si>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</si>
  <si>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</si>
  <si>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</si>
  <si>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</si>
  <si>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</si>
  <si>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</si>
  <si>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</si>
  <si>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</si>
  <si>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</si>
  <si>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</si>
  <si>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</si>
  <si>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</si>
  <si>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</si>
  <si>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</si>
  <si>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</si>
  <si>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</si>
  <si>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</si>
  <si>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</si>
  <si>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</si>
  <si>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</si>
  <si>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</si>
  <si>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</si>
  <si>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</si>
  <si>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</si>
  <si>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</si>
  <si>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</si>
  <si>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</si>
  <si>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</si>
  <si>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</si>
  <si>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</si>
  <si>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</si>
  <si>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</si>
  <si>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</si>
  <si>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</si>
  <si>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</si>
  <si>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</si>
  <si>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</si>
  <si>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</si>
  <si>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</si>
  <si>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</si>
  <si>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</si>
  <si>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</si>
  <si>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</si>
  <si>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</si>
  <si>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</si>
  <si>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</si>
  <si>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</si>
  <si>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</si>
  <si>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</si>
  <si>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</si>
  <si>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</si>
  <si>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</si>
  <si>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</si>
  <si>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</si>
  <si>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</si>
  <si>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</si>
  <si>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</si>
  <si>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</si>
  <si>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</si>
  <si>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</si>
  <si>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</si>
  <si>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</si>
  <si>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</si>
  <si>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</si>
  <si>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</si>
  <si>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</si>
  <si>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</si>
  <si>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</si>
  <si>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</si>
  <si>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</si>
  <si>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</si>
  <si>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</si>
  <si>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</si>
  <si>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</si>
  <si>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</si>
  <si>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</si>
  <si>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</si>
  <si>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</si>
  <si>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</si>
  <si>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</si>
  <si>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</si>
  <si>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</si>
  <si>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</si>
  <si>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</si>
  <si>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</si>
  <si>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</si>
  <si>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</si>
  <si>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</si>
  <si>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</si>
  <si>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</si>
  <si>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</si>
  <si>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</si>
  <si>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</si>
  <si>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</si>
  <si>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</si>
  <si>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</si>
  <si>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</si>
  <si>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</si>
  <si>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</si>
  <si>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</si>
  <si>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</si>
  <si>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</si>
  <si>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</si>
  <si>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</si>
  <si>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</si>
  <si>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</si>
  <si>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</si>
  <si>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</si>
  <si>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</si>
  <si>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</si>
  <si>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</si>
  <si>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</si>
  <si>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</si>
  <si>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</si>
  <si>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</si>
  <si>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</si>
  <si>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</si>
  <si>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</si>
  <si>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</si>
  <si>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</si>
  <si>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</si>
  <si>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</si>
  <si>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</si>
  <si>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</si>
  <si>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</si>
  <si>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</si>
  <si>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</si>
  <si>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</si>
  <si>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</si>
  <si>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</si>
  <si>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</si>
  <si>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</si>
  <si>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</si>
  <si>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</si>
  <si>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</si>
  <si>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</si>
  <si>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</si>
  <si>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</si>
  <si>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</si>
  <si>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</si>
  <si>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</si>
  <si>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</si>
  <si>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</si>
  <si>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</si>
  <si>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</si>
  <si>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</si>
  <si>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</si>
  <si>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</si>
  <si>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</si>
  <si>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</si>
  <si>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</si>
  <si>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</si>
  <si>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</si>
  <si>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</si>
  <si>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</si>
  <si>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</si>
  <si>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</si>
  <si>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</si>
  <si>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</si>
  <si>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</si>
  <si>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</si>
  <si>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</si>
  <si>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</si>
  <si>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</si>
  <si>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</si>
  <si>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</si>
  <si>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</si>
  <si>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</si>
  <si>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</si>
  <si>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</si>
  <si>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</si>
  <si>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</si>
  <si>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</si>
  <si>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</si>
  <si>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</si>
  <si>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</si>
  <si>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</si>
  <si>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</si>
  <si>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</si>
  <si>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</si>
  <si>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</si>
  <si>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</si>
  <si>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</si>
  <si>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</si>
  <si>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</si>
  <si>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</si>
  <si>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</si>
  <si>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</si>
  <si>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</si>
  <si>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</si>
  <si>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</si>
  <si>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</si>
  <si>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</si>
  <si>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</si>
  <si>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</si>
  <si>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</si>
  <si>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</si>
  <si>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</si>
  <si>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</si>
  <si>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</si>
  <si>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</si>
  <si>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</si>
  <si>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</si>
  <si>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</si>
  <si>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</si>
  <si>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</si>
  <si>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</si>
  <si>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</si>
  <si>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</si>
  <si>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</si>
  <si>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</si>
  <si>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</si>
  <si>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</si>
  <si>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</si>
  <si>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</si>
  <si>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</si>
  <si>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</si>
  <si>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</si>
  <si>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</si>
  <si>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</si>
  <si>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</si>
  <si>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</si>
  <si>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</si>
  <si>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</si>
  <si>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</si>
  <si>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</si>
  <si>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</si>
  <si>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</si>
  <si>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</si>
  <si>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</si>
  <si>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</si>
  <si>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</si>
  <si>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</si>
  <si>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</si>
  <si>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</si>
  <si>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</si>
  <si>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</si>
  <si>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</si>
  <si>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</si>
  <si>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</si>
  <si>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</si>
  <si>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</si>
  <si>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</si>
  <si>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</si>
  <si>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</si>
  <si>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</si>
  <si>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</si>
  <si>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</si>
  <si>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</si>
  <si>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</si>
  <si>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</si>
  <si>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</si>
  <si>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</si>
  <si>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</si>
  <si>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</si>
  <si>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</si>
  <si>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</si>
  <si>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</si>
  <si>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</si>
  <si>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</si>
  <si>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</si>
  <si>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</si>
  <si>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</si>
  <si>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</si>
  <si>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</si>
  <si>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</si>
  <si>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</si>
  <si>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</si>
  <si>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</si>
  <si>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</si>
  <si>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</si>
  <si>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</si>
  <si>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</si>
  <si>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</si>
  <si>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</si>
  <si>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</si>
  <si>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</si>
  <si>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</si>
  <si>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</si>
  <si>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</si>
  <si>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</si>
  <si>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</si>
  <si>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</si>
  <si>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</si>
  <si>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</si>
  <si>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</si>
  <si>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</si>
  <si>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</si>
  <si>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</si>
  <si>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</si>
  <si>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</si>
  <si>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</si>
  <si>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</si>
  <si>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</si>
  <si>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</si>
  <si>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</si>
  <si>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</si>
  <si>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</si>
  <si>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</si>
  <si>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</si>
  <si>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</si>
  <si>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</si>
  <si>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</si>
  <si>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</si>
  <si>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</si>
  <si>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</si>
  <si>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</si>
  <si>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</si>
  <si>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</si>
  <si>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</si>
  <si>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</si>
  <si>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</si>
  <si>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</si>
  <si>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</si>
  <si>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</si>
  <si>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</si>
  <si>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</si>
  <si>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</si>
  <si>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</si>
  <si>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</si>
  <si>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</si>
  <si>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</si>
  <si>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</si>
  <si>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</si>
  <si>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</si>
  <si>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</si>
  <si>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</si>
  <si>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</si>
  <si>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</si>
  <si>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</si>
  <si>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</si>
  <si>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</si>
  <si>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</si>
  <si>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</si>
  <si>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</si>
  <si>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</si>
  <si>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</si>
  <si>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</si>
  <si>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</si>
  <si>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</si>
  <si>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</si>
  <si>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</si>
  <si>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</si>
  <si>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</si>
  <si>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</si>
  <si>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</si>
  <si>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</si>
  <si>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</si>
  <si>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</si>
  <si>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</si>
  <si>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</si>
  <si>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</si>
  <si>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</si>
  <si>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</si>
  <si>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</si>
  <si>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</si>
  <si>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</si>
  <si>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</si>
  <si>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</si>
  <si>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</si>
  <si>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</si>
  <si>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</si>
  <si>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</si>
  <si>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</si>
  <si>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</si>
  <si>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</si>
  <si>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</si>
  <si>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</si>
  <si>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</si>
  <si>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</si>
  <si>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</si>
  <si>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</si>
  <si>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</si>
  <si>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</si>
  <si>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</si>
  <si>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</si>
  <si>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</si>
  <si>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</si>
  <si>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</si>
  <si>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</si>
  <si>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</si>
  <si>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</si>
  <si>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</si>
  <si>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</si>
  <si>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</si>
  <si>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</si>
  <si>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</si>
  <si>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</si>
  <si>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</si>
  <si>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</si>
  <si>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</si>
  <si>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</si>
  <si>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</si>
  <si>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</si>
  <si>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</si>
  <si>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</si>
  <si>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</si>
  <si>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</si>
  <si>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</si>
  <si>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</si>
  <si>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</si>
  <si>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</si>
  <si>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</si>
  <si>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</si>
  <si>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</si>
  <si>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</si>
  <si>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</si>
  <si>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</si>
  <si>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</si>
  <si>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</si>
  <si>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</si>
  <si>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</si>
  <si>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</si>
  <si>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</si>
  <si>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</si>
  <si>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</si>
  <si>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</si>
  <si>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</si>
  <si>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</si>
  <si>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</si>
  <si>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</si>
  <si>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</si>
  <si>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</si>
  <si>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</si>
  <si>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</si>
  <si>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</si>
  <si>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</si>
  <si>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</si>
  <si>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</si>
  <si>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</si>
  <si>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</si>
  <si>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</si>
  <si>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</si>
  <si>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</si>
  <si>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</si>
  <si>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</si>
  <si>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</si>
  <si>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</si>
  <si>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</si>
  <si>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</si>
  <si>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</si>
  <si>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</si>
  <si>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</si>
  <si>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</si>
  <si>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</si>
  <si>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</si>
  <si>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</si>
  <si>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</si>
  <si>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</si>
  <si>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</si>
  <si>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</si>
  <si>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</si>
  <si>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</si>
  <si>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</si>
  <si>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</si>
  <si>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</si>
  <si>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</si>
  <si>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</si>
  <si>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</si>
  <si>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</si>
  <si>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</si>
  <si>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</si>
  <si>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</si>
  <si>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</si>
  <si>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</si>
  <si>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</si>
  <si>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</si>
  <si>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</si>
  <si>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</si>
  <si>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</si>
  <si>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</si>
  <si>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</si>
  <si>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</si>
  <si>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</si>
  <si>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</si>
  <si>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</si>
  <si>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</si>
  <si>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</si>
  <si>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</si>
  <si>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</si>
  <si>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</si>
  <si>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</si>
  <si>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</si>
  <si>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</si>
  <si>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</si>
  <si>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</si>
  <si>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</si>
  <si>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</si>
  <si>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</si>
  <si>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</si>
  <si>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</si>
  <si>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</si>
  <si>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</si>
  <si>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</si>
  <si>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</si>
  <si>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</si>
  <si>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</si>
  <si>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</si>
  <si>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</si>
  <si>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</si>
  <si>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</si>
  <si>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</si>
  <si>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</si>
  <si>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</si>
  <si>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</si>
  <si>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</si>
  <si>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</si>
  <si>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</si>
  <si>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</si>
  <si>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</si>
  <si>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</si>
  <si>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</si>
  <si>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</si>
  <si>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</si>
  <si>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</si>
  <si>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</si>
  <si>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</si>
  <si>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</si>
  <si>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</si>
  <si>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</si>
  <si>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</si>
  <si>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</si>
  <si>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</si>
  <si>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</si>
  <si>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</si>
  <si>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</si>
  <si>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</si>
  <si>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</si>
  <si>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</si>
  <si>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</si>
  <si>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</si>
  <si>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</si>
  <si>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</si>
  <si>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</si>
  <si>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</si>
  <si>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</si>
  <si>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</si>
  <si>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</si>
  <si>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</si>
  <si>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</si>
  <si>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</si>
  <si>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</si>
  <si>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</si>
  <si>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</si>
  <si>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</si>
  <si>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</si>
  <si>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</si>
  <si>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</si>
  <si>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</si>
  <si>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</si>
  <si>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</si>
  <si>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</si>
  <si>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</si>
  <si>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</si>
  <si>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</si>
  <si>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</si>
  <si>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</si>
  <si>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</si>
  <si>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</si>
  <si>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</si>
  <si>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</si>
  <si>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</si>
  <si>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</si>
  <si>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</si>
  <si>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</si>
  <si>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</si>
  <si>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</si>
  <si>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</si>
  <si>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</si>
  <si>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</si>
  <si>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</si>
  <si>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</si>
  <si>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</si>
  <si>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</si>
  <si>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</si>
  <si>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</si>
  <si>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</si>
  <si>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</si>
  <si>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</si>
  <si>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</si>
  <si>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</si>
  <si>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</si>
  <si>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</si>
  <si>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</si>
  <si>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</si>
  <si>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</si>
  <si>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</si>
  <si>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</si>
  <si>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</si>
  <si>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</si>
  <si>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</si>
  <si>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</si>
  <si>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</si>
  <si>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</si>
  <si>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</si>
  <si>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</si>
  <si>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</si>
  <si>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</si>
  <si>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</si>
  <si>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</si>
  <si>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</si>
  <si>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</si>
  <si>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</si>
  <si>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</si>
  <si>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</si>
  <si>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</si>
  <si>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</si>
  <si>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</si>
  <si>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</si>
  <si>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</si>
  <si>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</si>
  <si>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</si>
  <si>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</si>
  <si>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</si>
  <si>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</si>
  <si>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</si>
  <si>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</si>
  <si>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</si>
  <si>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</si>
  <si>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</si>
  <si>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</si>
  <si>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</si>
  <si>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</si>
  <si>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</si>
  <si>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</si>
  <si>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</si>
  <si>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</si>
  <si>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</si>
  <si>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</si>
  <si>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</si>
  <si>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</si>
  <si>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</si>
  <si>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</si>
  <si>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</si>
  <si>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</si>
  <si>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</si>
  <si>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</si>
  <si>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</si>
  <si>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</si>
  <si>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</si>
  <si>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</si>
  <si>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</si>
  <si>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</si>
  <si>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</si>
  <si>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</si>
  <si>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</si>
  <si>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</si>
  <si>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</si>
  <si>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</si>
  <si>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</si>
  <si>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</si>
  <si>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</si>
  <si>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</si>
  <si>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</si>
  <si>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</si>
  <si>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</si>
  <si>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</si>
  <si>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</si>
  <si>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</si>
  <si>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</si>
  <si>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</si>
  <si>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</si>
  <si>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</si>
  <si>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</si>
  <si>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</si>
  <si>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</si>
  <si>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</si>
  <si>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</si>
  <si>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</si>
  <si>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</si>
  <si>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</si>
  <si>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</si>
  <si>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</si>
  <si>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</si>
  <si>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</si>
  <si>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</si>
  <si>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</si>
  <si>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</si>
  <si>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</si>
  <si>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</si>
  <si>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</si>
  <si>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</si>
  <si>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</si>
  <si>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</si>
  <si>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</si>
  <si>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</si>
  <si>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</si>
  <si>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</si>
  <si>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</si>
  <si>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</si>
  <si>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</si>
  <si>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</si>
  <si>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</si>
  <si>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</si>
  <si>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</si>
  <si>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</si>
  <si>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</si>
  <si>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</si>
  <si>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</si>
  <si>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</si>
  <si>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</si>
  <si>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</si>
  <si>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</si>
  <si>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</si>
  <si>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</si>
  <si>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</si>
  <si>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</si>
  <si>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</si>
  <si>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</si>
  <si>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</si>
  <si>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</si>
  <si>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</si>
  <si>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</si>
  <si>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</si>
  <si>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</si>
  <si>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</si>
  <si>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</si>
  <si>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</si>
  <si>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</si>
  <si>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</si>
  <si>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</si>
  <si>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</si>
  <si>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</si>
  <si>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</si>
  <si>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</si>
  <si>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</si>
  <si>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</si>
  <si>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</si>
  <si>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</si>
  <si>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</si>
  <si>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</si>
  <si>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</si>
  <si>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</si>
  <si>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</si>
  <si>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</si>
  <si>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</si>
  <si>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</si>
  <si>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</si>
  <si>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</si>
  <si>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</si>
  <si>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</si>
  <si>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</si>
  <si>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</si>
  <si>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</si>
  <si>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</si>
  <si>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</si>
  <si>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</si>
  <si>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</si>
  <si>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</si>
  <si>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</si>
  <si>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</si>
  <si>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</si>
  <si>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</si>
  <si>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</si>
  <si>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</si>
  <si>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</si>
  <si>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</si>
  <si>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</si>
  <si>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</si>
  <si>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</si>
  <si>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</si>
  <si>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</si>
  <si>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</si>
  <si>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</si>
  <si>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</si>
  <si>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</si>
  <si>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</si>
  <si>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</si>
  <si>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</si>
  <si>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</si>
  <si>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</si>
  <si>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</si>
  <si>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</si>
  <si>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</si>
  <si>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</si>
  <si>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</si>
  <si>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</si>
  <si>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</si>
  <si>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</si>
  <si>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</si>
  <si>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</si>
  <si>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</si>
  <si>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</si>
  <si>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</si>
  <si>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</si>
  <si>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</si>
  <si>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</si>
  <si>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</si>
  <si>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</si>
  <si>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</si>
  <si>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</si>
  <si>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</si>
  <si>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</si>
  <si>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</si>
  <si>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</si>
  <si>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</si>
  <si>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</si>
  <si>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</si>
  <si>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</si>
  <si>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</si>
  <si>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</si>
  <si>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</si>
  <si>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</si>
  <si>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</si>
  <si>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</si>
  <si>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</si>
  <si>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</si>
  <si>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</si>
  <si>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</si>
  <si>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</si>
  <si>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</si>
  <si>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</si>
  <si>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</si>
  <si>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</si>
  <si>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</si>
  <si>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</si>
  <si>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</si>
  <si>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</si>
  <si>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</si>
  <si>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</si>
  <si>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</si>
  <si>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</si>
  <si>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</si>
  <si>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</si>
  <si>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</si>
  <si>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</si>
  <si>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</si>
  <si>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</si>
  <si>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</si>
  <si>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</si>
  <si>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</si>
  <si>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</si>
  <si>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</si>
  <si>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</si>
  <si>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</si>
  <si>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</si>
  <si>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</si>
  <si>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</si>
  <si>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</si>
  <si>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</si>
  <si>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</si>
  <si>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</si>
  <si>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</si>
  <si>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</si>
  <si>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</si>
  <si>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</si>
  <si>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</si>
  <si>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</si>
  <si>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</si>
  <si>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</si>
  <si>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</si>
  <si>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</si>
  <si>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</si>
  <si>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</si>
  <si>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</si>
  <si>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</si>
  <si>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</si>
  <si>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</si>
  <si>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</si>
  <si>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</si>
  <si>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</si>
  <si>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</si>
  <si>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</si>
  <si>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</si>
  <si>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</si>
  <si>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</si>
  <si>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</si>
  <si>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</si>
  <si>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</si>
  <si>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</si>
  <si>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</si>
  <si>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</si>
  <si>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</si>
  <si>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</si>
  <si>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</si>
  <si>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</si>
  <si>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</si>
  <si>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</si>
  <si>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</si>
  <si>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</si>
  <si>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</si>
  <si>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</si>
  <si>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</si>
  <si>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</si>
  <si>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</si>
  <si>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</si>
  <si>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</si>
  <si>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</si>
  <si>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</si>
  <si>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</si>
  <si>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</si>
  <si>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</si>
  <si>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</si>
  <si>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</si>
  <si>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</si>
  <si>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</si>
  <si>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</si>
  <si>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</si>
  <si>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</si>
  <si>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</si>
  <si>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</si>
  <si>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</si>
  <si>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</si>
  <si>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</si>
  <si>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</si>
  <si>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</si>
  <si>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</si>
  <si>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</si>
  <si>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</si>
  <si>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</si>
  <si>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</si>
  <si>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</si>
  <si>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</si>
  <si>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</si>
  <si>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</si>
  <si>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</si>
  <si>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</si>
  <si>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</si>
  <si>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</si>
  <si>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</si>
  <si>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</si>
  <si>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</si>
  <si>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</si>
  <si>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</si>
  <si>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</si>
  <si>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</si>
  <si>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</si>
  <si>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</si>
  <si>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</si>
  <si>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</si>
  <si>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</si>
  <si>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</si>
  <si>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</si>
  <si>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</si>
  <si>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</si>
  <si>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</si>
  <si>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</si>
  <si>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</si>
  <si>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</si>
  <si>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</si>
  <si>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</si>
  <si>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</si>
  <si>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</si>
  <si>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</si>
  <si>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</si>
  <si>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</si>
  <si>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</si>
  <si>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</si>
  <si>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</si>
  <si>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</si>
  <si>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</si>
  <si>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</si>
  <si>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</si>
  <si>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</si>
  <si>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</si>
  <si>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</si>
  <si>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</si>
  <si>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</si>
  <si>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</si>
  <si>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</si>
  <si>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</si>
  <si>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</si>
  <si>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</si>
  <si>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</si>
  <si>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</si>
  <si>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</si>
  <si>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</si>
  <si>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</si>
  <si>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</si>
  <si>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</si>
  <si>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</si>
  <si>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</si>
  <si>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</si>
  <si>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</si>
  <si>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</si>
  <si>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</si>
  <si>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</si>
  <si>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</si>
  <si>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</si>
  <si>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</si>
  <si>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</si>
  <si>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</si>
  <si>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</si>
  <si>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</si>
  <si>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</si>
  <si>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</si>
  <si>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</si>
  <si>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</si>
  <si>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</si>
  <si>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</si>
  <si>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</si>
  <si>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</si>
  <si>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</si>
  <si>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</si>
  <si>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</si>
  <si>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</si>
  <si>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</si>
  <si>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</si>
  <si>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</si>
  <si>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</si>
  <si>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</si>
  <si>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</si>
  <si>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</si>
  <si>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</si>
  <si>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</si>
  <si>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</si>
  <si>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</si>
  <si>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</si>
  <si>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</si>
  <si>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</si>
  <si>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</si>
  <si>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</si>
  <si>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</si>
  <si>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</si>
  <si>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</si>
  <si>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</si>
  <si>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</si>
  <si>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</si>
  <si>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</si>
  <si>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</si>
  <si>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</si>
  <si>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</si>
  <si>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</si>
  <si>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</si>
  <si>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</si>
  <si>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</si>
  <si>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</si>
  <si>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</si>
  <si>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</si>
  <si>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</si>
  <si>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</si>
  <si>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</si>
  <si>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</si>
  <si>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</si>
  <si>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</si>
  <si>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</si>
  <si>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</si>
  <si>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</si>
  <si>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</si>
  <si>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</si>
  <si>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</si>
  <si>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</si>
  <si>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</si>
  <si>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</si>
  <si>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</si>
  <si>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</si>
  <si>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</si>
  <si>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</si>
  <si>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</si>
  <si>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</si>
  <si>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</si>
  <si>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</si>
  <si>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</si>
  <si>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</si>
  <si>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</si>
  <si>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</si>
  <si>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</si>
  <si>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</si>
  <si>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</si>
  <si>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</si>
  <si>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</si>
  <si>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</si>
  <si>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</si>
  <si>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</si>
  <si>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</si>
  <si>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</si>
  <si>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</si>
  <si>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</si>
  <si>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</si>
  <si>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</si>
  <si>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</si>
  <si>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</si>
  <si>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</si>
  <si>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</si>
  <si>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</si>
  <si>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</si>
  <si>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</si>
  <si>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</si>
  <si>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</si>
  <si>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</si>
  <si>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</si>
  <si>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</si>
  <si>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</si>
  <si>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</si>
  <si>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</si>
  <si>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</si>
  <si>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</si>
  <si>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</si>
  <si>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</si>
  <si>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</si>
  <si>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</si>
  <si>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</si>
  <si>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</si>
  <si>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</si>
  <si>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</si>
  <si>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</si>
  <si>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</si>
  <si>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</si>
  <si>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</si>
  <si>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</si>
  <si>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</si>
  <si>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</si>
  <si>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</si>
  <si>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</si>
  <si>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</si>
  <si>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</si>
  <si>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</si>
  <si>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</si>
  <si>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</si>
  <si>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</si>
  <si>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</si>
  <si>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</si>
  <si>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</si>
  <si>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</si>
  <si>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</si>
  <si>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</si>
  <si>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</si>
  <si>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</si>
  <si>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</si>
  <si>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</si>
  <si>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</si>
  <si>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</si>
  <si>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</si>
  <si>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</si>
  <si>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</si>
  <si>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</si>
  <si>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</si>
  <si>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</si>
  <si>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</si>
  <si>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</si>
  <si>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</si>
  <si>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</si>
  <si>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</si>
  <si>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</si>
  <si>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</si>
  <si>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</si>
  <si>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</si>
  <si>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</si>
  <si>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</si>
  <si>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</si>
  <si>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</si>
  <si>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</si>
  <si>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</si>
  <si>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</si>
  <si>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</si>
  <si>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</si>
  <si>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</si>
  <si>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</si>
  <si>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</si>
  <si>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</si>
  <si>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</si>
  <si>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</si>
  <si>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</si>
  <si>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</si>
  <si>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</si>
  <si>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</si>
  <si>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</si>
  <si>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</si>
  <si>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</si>
  <si>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</si>
  <si>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</si>
  <si>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</si>
  <si>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</si>
  <si>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</si>
  <si>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</si>
  <si>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</si>
  <si>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</si>
  <si>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</si>
  <si>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</si>
  <si>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</si>
  <si>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</si>
  <si>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</si>
  <si>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</si>
  <si>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</si>
  <si>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</si>
  <si>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</si>
  <si>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</si>
  <si>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</si>
  <si>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</si>
  <si>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</si>
  <si>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</si>
  <si>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</si>
  <si>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</si>
  <si>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</si>
  <si>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</si>
  <si>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</si>
  <si>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</si>
  <si>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</si>
  <si>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</si>
  <si>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</si>
  <si>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</si>
  <si>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</si>
  <si>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</si>
  <si>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</si>
  <si>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</si>
  <si>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</si>
  <si>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</si>
  <si>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</si>
  <si>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</si>
  <si>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</si>
  <si>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</si>
  <si>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</si>
  <si>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</si>
  <si>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</si>
  <si>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</si>
  <si>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</si>
  <si>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</si>
  <si>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</si>
  <si>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</si>
  <si>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</si>
  <si>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</si>
  <si>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</si>
  <si>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</si>
  <si>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</si>
  <si>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</si>
  <si>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</si>
  <si>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</si>
  <si>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</si>
  <si>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</si>
  <si>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</si>
  <si>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</si>
  <si>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</si>
  <si>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</si>
  <si>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</si>
  <si>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</si>
  <si>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</si>
  <si>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</si>
  <si>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</si>
  <si>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</si>
  <si>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</si>
  <si>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</si>
  <si>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</si>
  <si>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</si>
  <si>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</si>
  <si>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</si>
  <si>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</si>
  <si>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</si>
  <si>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</si>
  <si>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</si>
  <si>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</si>
  <si>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</si>
  <si>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</si>
  <si>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</si>
  <si>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</si>
  <si>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</si>
  <si>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</si>
  <si>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</si>
  <si>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</si>
  <si>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</si>
  <si>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</si>
  <si>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</si>
  <si>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</si>
  <si>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</si>
  <si>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</si>
  <si>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</si>
  <si>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</si>
  <si>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</si>
  <si>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</si>
  <si>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</si>
  <si>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</si>
  <si>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</si>
  <si>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</si>
  <si>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</si>
  <si>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</si>
  <si>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</si>
  <si>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</si>
  <si>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</si>
  <si>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</si>
  <si>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</si>
  <si>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</si>
  <si>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</si>
  <si>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</si>
  <si>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</si>
  <si>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</si>
  <si>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</si>
  <si>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</si>
  <si>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</si>
  <si>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</si>
  <si>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</si>
  <si>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</si>
  <si>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</si>
  <si>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</si>
  <si>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</si>
  <si>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</si>
  <si>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</si>
  <si>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</si>
  <si>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</si>
  <si>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</si>
  <si>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</si>
  <si>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</si>
  <si>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</si>
  <si>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</si>
  <si>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</si>
  <si>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</si>
  <si>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</si>
  <si>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</si>
  <si>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</si>
  <si>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</si>
  <si>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</si>
  <si>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</si>
  <si>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</si>
  <si>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</si>
  <si>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</si>
  <si>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</si>
  <si>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</si>
  <si>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</si>
  <si>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</si>
  <si>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</si>
  <si>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</si>
  <si>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</si>
  <si>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</si>
  <si>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</si>
  <si>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</si>
  <si>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</si>
  <si>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</si>
  <si>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</si>
  <si>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</si>
  <si>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</si>
  <si>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</si>
  <si>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</si>
  <si>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</si>
  <si>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</si>
  <si>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</si>
  <si>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</si>
  <si>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</si>
  <si>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</si>
  <si>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</si>
  <si>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</si>
  <si>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</si>
  <si>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</si>
  <si>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</si>
  <si>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</si>
  <si>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</si>
  <si>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</si>
  <si>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</si>
  <si>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</si>
  <si>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</si>
  <si>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</si>
  <si>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</si>
  <si>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</si>
  <si>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</si>
  <si>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</si>
  <si>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</si>
  <si>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</si>
  <si>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</si>
  <si>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</si>
  <si>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</si>
  <si>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</si>
  <si>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</si>
  <si>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</si>
  <si>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</si>
  <si>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</si>
  <si>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</si>
  <si>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</si>
  <si>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</si>
  <si>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</si>
  <si>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</si>
  <si>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</si>
  <si>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</si>
  <si>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</si>
  <si>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</si>
  <si>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</si>
  <si>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</si>
  <si>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</si>
  <si>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</si>
  <si>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</si>
  <si>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</si>
  <si>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</si>
  <si>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</si>
  <si>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</si>
  <si>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</si>
  <si>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</si>
  <si>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</si>
  <si>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</si>
  <si>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</si>
  <si>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</si>
  <si>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</si>
  <si>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</si>
  <si>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</si>
  <si>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</si>
  <si>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</si>
  <si>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</si>
  <si>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</si>
  <si>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</si>
  <si>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</si>
  <si>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</si>
  <si>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</si>
  <si>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</si>
  <si>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</si>
  <si>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</si>
  <si>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</si>
  <si>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</si>
  <si>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</si>
  <si>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</si>
  <si>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</si>
  <si>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</si>
  <si>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</si>
  <si>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</si>
  <si>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</si>
  <si>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</si>
  <si>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</si>
  <si>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</si>
  <si>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</si>
  <si>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</si>
  <si>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</si>
  <si>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</si>
  <si>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</si>
  <si>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</si>
  <si>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</si>
  <si>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</si>
  <si>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</si>
  <si>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</si>
  <si>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</si>
  <si>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</si>
  <si>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</si>
  <si>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</si>
  <si>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</si>
  <si>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</si>
  <si>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</si>
  <si>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</si>
  <si>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</si>
  <si>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</si>
  <si>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</si>
  <si>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</si>
  <si>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</si>
  <si>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</si>
  <si>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</si>
  <si>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</si>
  <si>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</si>
  <si>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</si>
  <si>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</si>
  <si>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</si>
  <si>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</si>
  <si>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</si>
  <si>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</si>
  <si>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</si>
  <si>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</si>
  <si>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</si>
  <si>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</si>
  <si>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</si>
  <si>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</si>
  <si>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</si>
  <si>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</si>
  <si>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</si>
  <si>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</si>
  <si>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</si>
  <si>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</si>
  <si>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</si>
  <si>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</si>
  <si>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</si>
  <si>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</si>
  <si>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</si>
  <si>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</si>
  <si>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</si>
  <si>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</si>
  <si>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</si>
  <si>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</si>
  <si>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</si>
  <si>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</si>
  <si>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</si>
  <si>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</si>
  <si>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</si>
  <si>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</si>
  <si>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</si>
  <si>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</si>
  <si>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</si>
  <si>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</si>
  <si>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</si>
  <si>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</si>
  <si>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</si>
  <si>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</si>
  <si>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</si>
  <si>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</si>
  <si>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</si>
  <si>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</si>
  <si>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</si>
  <si>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</si>
  <si>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</si>
  <si>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</si>
  <si>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</si>
  <si>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</si>
  <si>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</si>
  <si>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</si>
  <si>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</si>
  <si>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</si>
  <si>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</si>
  <si>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</si>
  <si>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</si>
  <si>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</si>
  <si>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</si>
  <si>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</si>
  <si>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</si>
  <si>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</si>
  <si>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</si>
  <si>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</si>
  <si>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</si>
  <si>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</si>
  <si>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</si>
  <si>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</si>
  <si>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</si>
  <si>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</si>
  <si>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</si>
  <si>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</si>
  <si>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</si>
  <si>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</si>
  <si>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</si>
  <si>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</si>
  <si>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</si>
  <si>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</si>
  <si>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</si>
  <si>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</si>
  <si>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</si>
  <si>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</si>
  <si>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</si>
  <si>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</si>
  <si>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</si>
  <si>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</si>
  <si>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</si>
  <si>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</si>
  <si>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</si>
  <si>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</si>
  <si>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</si>
  <si>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</si>
  <si>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</si>
  <si>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</si>
  <si>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</si>
  <si>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</si>
  <si>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</si>
  <si>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</si>
  <si>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</si>
  <si>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</si>
  <si>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</si>
  <si>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</si>
  <si>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</si>
  <si>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</si>
  <si>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</si>
  <si>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</si>
  <si>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</si>
  <si>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</si>
  <si>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</si>
  <si>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</si>
  <si>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</si>
  <si>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</si>
  <si>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</si>
  <si>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</si>
  <si>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</si>
  <si>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</si>
  <si>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</si>
  <si>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</si>
  <si>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</si>
  <si>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</si>
  <si>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</si>
  <si>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</si>
  <si>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</si>
  <si>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</si>
  <si>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</si>
  <si>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</si>
  <si>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</si>
  <si>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</si>
  <si>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</si>
  <si>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</si>
  <si>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</si>
  <si>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</si>
  <si>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</si>
  <si>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</si>
  <si>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</si>
  <si>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</si>
  <si>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</si>
  <si>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</si>
  <si>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</si>
  <si>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</si>
  <si>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</si>
  <si>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</si>
  <si>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</si>
  <si>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</si>
  <si>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</si>
  <si>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</si>
  <si>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</si>
  <si>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</si>
  <si>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</si>
  <si>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</si>
  <si>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</si>
  <si>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</si>
  <si>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</si>
  <si>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</si>
  <si>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</si>
  <si>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</si>
  <si>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</si>
  <si>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</si>
  <si>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</si>
  <si>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</si>
  <si>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</si>
  <si>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</si>
  <si>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</si>
  <si>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</si>
  <si>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</si>
  <si>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</si>
  <si>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</si>
  <si>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</si>
  <si>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</si>
  <si>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</si>
  <si>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</si>
  <si>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</si>
  <si>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</si>
  <si>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</si>
  <si>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</si>
  <si>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</si>
  <si>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</si>
  <si>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</si>
  <si>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</si>
  <si>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</si>
  <si>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</si>
  <si>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</si>
  <si>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</si>
  <si>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</si>
  <si>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</si>
  <si>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</si>
  <si>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</si>
  <si>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</si>
  <si>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</si>
  <si>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</si>
  <si>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</si>
  <si>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</si>
  <si>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</si>
  <si>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</si>
  <si>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</si>
  <si>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</si>
  <si>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</si>
  <si>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</si>
  <si>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</si>
  <si>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</si>
  <si>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</si>
  <si>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</si>
  <si>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</si>
  <si>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</si>
  <si>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</si>
  <si>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</si>
  <si>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</si>
  <si>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</si>
  <si>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</si>
  <si>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</si>
  <si>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</si>
  <si>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</si>
  <si>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</si>
  <si>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</si>
  <si>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</si>
  <si>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</si>
  <si>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</si>
  <si>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</si>
  <si>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</si>
  <si>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</si>
  <si>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</si>
  <si>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</si>
  <si>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</si>
  <si>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</si>
  <si>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</si>
  <si>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</si>
  <si>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</si>
  <si>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</si>
  <si>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</si>
  <si>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</si>
  <si>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</si>
  <si>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</si>
  <si>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</si>
  <si>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</si>
  <si>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</si>
  <si>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</si>
  <si>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</si>
  <si>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</si>
  <si>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</si>
  <si>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</si>
  <si>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</si>
  <si>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</si>
  <si>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</si>
  <si>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</si>
  <si>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</si>
  <si>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</si>
  <si>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</si>
  <si>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</si>
  <si>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</si>
  <si>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</si>
  <si>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</si>
  <si>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</si>
  <si>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</si>
  <si>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</si>
  <si>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</si>
  <si>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</si>
  <si>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</si>
  <si>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</si>
  <si>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</si>
  <si>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</si>
  <si>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</si>
  <si>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</si>
  <si>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</si>
  <si>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</si>
  <si>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</si>
  <si>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</si>
  <si>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</si>
  <si>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</si>
  <si>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</si>
  <si>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</si>
  <si>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</si>
  <si>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</si>
  <si>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</si>
  <si>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</si>
  <si>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</si>
  <si>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</si>
  <si>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</si>
  <si>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</si>
  <si>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</si>
  <si>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</si>
  <si>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</si>
  <si>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</si>
  <si>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</si>
  <si>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</si>
  <si>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</si>
  <si>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</si>
  <si>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</si>
  <si>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</si>
  <si>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</si>
  <si>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</si>
  <si>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</si>
  <si>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</si>
  <si>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</si>
  <si>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</si>
  <si>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</si>
  <si>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</si>
  <si>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</si>
  <si>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</si>
  <si>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</si>
  <si>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</si>
  <si>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</si>
  <si>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</si>
  <si>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</si>
  <si>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</si>
  <si>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</si>
  <si>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</si>
  <si>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</si>
  <si>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</si>
  <si>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</si>
  <si>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</si>
  <si>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</si>
  <si>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</si>
  <si>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</si>
  <si>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</si>
  <si>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</si>
  <si>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</si>
  <si>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</si>
  <si>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</si>
  <si>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</si>
  <si>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</si>
  <si>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</si>
  <si>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</si>
  <si>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</si>
  <si>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</si>
  <si>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</si>
  <si>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</si>
  <si>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</si>
  <si>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</si>
  <si>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</si>
  <si>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</si>
  <si>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</si>
  <si>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</si>
  <si>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</si>
  <si>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</si>
  <si>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</si>
  <si>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</si>
  <si>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</si>
  <si>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</si>
  <si>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</si>
  <si>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</si>
  <si>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</si>
  <si>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</si>
  <si>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</si>
  <si>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</si>
  <si>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</si>
  <si>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</si>
  <si>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</si>
  <si>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</si>
  <si>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</si>
  <si>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</si>
  <si>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</si>
  <si>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</si>
  <si>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</si>
  <si>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</si>
  <si>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</si>
  <si>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</si>
  <si>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</si>
  <si>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</si>
  <si>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</si>
  <si>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</si>
  <si>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</si>
  <si>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</si>
  <si>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</si>
  <si>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</si>
  <si>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</si>
  <si>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</si>
  <si>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</si>
  <si>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</si>
  <si>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</si>
  <si>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</si>
  <si>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</si>
  <si>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</si>
  <si>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</si>
  <si>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</si>
  <si>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</si>
  <si>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</si>
  <si>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</si>
  <si>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</si>
  <si>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</si>
  <si>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</si>
  <si>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</si>
  <si>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</si>
  <si>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</si>
  <si>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</si>
  <si>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</si>
  <si>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</si>
  <si>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</si>
  <si>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</si>
  <si>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</si>
  <si>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</si>
  <si>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</si>
  <si>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</si>
  <si>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</si>
  <si>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</si>
  <si>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</si>
  <si>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</si>
  <si>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</si>
  <si>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</si>
  <si>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</si>
  <si>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</si>
  <si>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</si>
  <si>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</si>
  <si>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</si>
  <si>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</si>
  <si>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</si>
  <si>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</si>
  <si>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</si>
  <si>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</si>
  <si>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</si>
  <si>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</si>
  <si>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</si>
  <si>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</si>
  <si>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</si>
  <si>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</si>
  <si>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</si>
  <si>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</si>
  <si>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</si>
  <si>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</si>
  <si>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</si>
  <si>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</si>
  <si>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</si>
  <si>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</si>
  <si>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</si>
  <si>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</si>
  <si>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</si>
  <si>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</si>
  <si>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</si>
  <si>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</si>
  <si>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</si>
  <si>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</si>
  <si>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</si>
  <si>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</si>
  <si>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</si>
  <si>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</si>
  <si>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</si>
  <si>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</si>
  <si>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</si>
  <si>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</si>
  <si>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</si>
  <si>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</si>
  <si>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</si>
  <si>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</si>
  <si>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</si>
  <si>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</si>
  <si>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</si>
  <si>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</si>
  <si>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</si>
  <si>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</si>
  <si>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</si>
  <si>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</si>
  <si>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</si>
  <si>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</si>
  <si>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</si>
  <si>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</si>
  <si>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</si>
  <si>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</si>
  <si>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</si>
  <si>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</si>
  <si>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</si>
  <si>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</si>
  <si>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</si>
  <si>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</si>
  <si>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</si>
  <si>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</si>
  <si>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</si>
  <si>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</si>
  <si>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</si>
  <si>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</si>
  <si>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</si>
  <si>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</si>
  <si>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</si>
  <si>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</si>
  <si>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</si>
  <si>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</si>
  <si>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</si>
  <si>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</si>
  <si>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</si>
  <si>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</si>
  <si>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</si>
  <si>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</si>
  <si>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</si>
  <si>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</si>
  <si>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</si>
  <si>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</si>
  <si>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</si>
  <si>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</si>
  <si>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</si>
  <si>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</si>
  <si>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</si>
  <si>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</si>
  <si>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</si>
  <si>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</si>
  <si>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</si>
  <si>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</si>
  <si>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</si>
  <si>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</si>
  <si>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</si>
  <si>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</si>
  <si>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</si>
  <si>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</si>
  <si>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</si>
  <si>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</si>
  <si>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</si>
  <si>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</si>
  <si>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</si>
  <si>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</si>
  <si>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</si>
  <si>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</si>
  <si>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</si>
  <si>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</si>
  <si>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</si>
  <si>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</si>
  <si>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</si>
  <si>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</si>
  <si>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</si>
  <si>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</si>
  <si>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</si>
  <si>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</si>
  <si>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</si>
  <si>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</si>
  <si>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</si>
  <si>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</si>
  <si>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</si>
  <si>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</si>
  <si>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</si>
  <si>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</si>
  <si>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</si>
  <si>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</si>
  <si>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</si>
  <si>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</si>
  <si>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</si>
  <si>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</si>
  <si>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</si>
  <si>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</si>
  <si>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</si>
  <si>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</si>
  <si>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</si>
  <si>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</si>
  <si>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</si>
  <si>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</si>
  <si>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</si>
  <si>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</si>
  <si>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</si>
  <si>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</si>
  <si>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</si>
  <si>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</si>
  <si>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</si>
  <si>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</si>
  <si>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</si>
  <si>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</si>
  <si>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</si>
  <si>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</si>
  <si>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</si>
  <si>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</si>
  <si>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</si>
  <si>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</si>
  <si>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</si>
  <si>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</si>
  <si>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</si>
  <si>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</si>
  <si>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</si>
  <si>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</si>
  <si>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</si>
  <si>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</si>
  <si>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</si>
  <si>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</si>
  <si>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</si>
  <si>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</si>
  <si>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</si>
  <si>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</si>
  <si>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</si>
  <si>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</si>
  <si>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</si>
  <si>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</si>
  <si>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</si>
  <si>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</si>
  <si>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</si>
  <si>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</si>
  <si>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</si>
  <si>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</si>
  <si>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</si>
  <si>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</si>
  <si>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</si>
  <si>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</si>
  <si>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</si>
  <si>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</si>
  <si>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</si>
  <si>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</si>
  <si>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</si>
  <si>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</si>
  <si>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</si>
  <si>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</si>
  <si>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</si>
  <si>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</si>
  <si>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</si>
  <si>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</si>
  <si>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</si>
  <si>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</si>
  <si>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</si>
  <si>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</si>
  <si>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</si>
  <si>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</si>
  <si>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</si>
  <si>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</si>
  <si>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</si>
  <si>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</si>
  <si>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</si>
  <si>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</si>
  <si>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</si>
  <si>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</si>
  <si>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</si>
  <si>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</si>
  <si>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</si>
  <si>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</si>
  <si>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</si>
  <si>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</si>
  <si>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</si>
  <si>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</si>
  <si>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</si>
  <si>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</si>
  <si>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</si>
  <si>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</si>
  <si>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</si>
  <si>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</si>
  <si>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</si>
  <si>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</si>
  <si>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</si>
  <si>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</si>
  <si>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</si>
  <si>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</si>
  <si>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</si>
  <si>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</si>
  <si>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</si>
  <si>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</si>
  <si>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</si>
  <si>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</si>
  <si>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</si>
  <si>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</si>
  <si>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</si>
  <si>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</si>
  <si>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</si>
  <si>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</si>
  <si>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</si>
  <si>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</si>
  <si>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</si>
  <si>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</si>
  <si>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</si>
  <si>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</si>
  <si>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</si>
  <si>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</si>
  <si>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</si>
  <si>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</si>
  <si>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</si>
  <si>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</si>
  <si>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</si>
  <si>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</si>
  <si>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</si>
  <si>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</si>
  <si>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</si>
  <si>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</si>
  <si>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</si>
  <si>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</si>
  <si>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</si>
  <si>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</si>
  <si>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</si>
  <si>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</si>
  <si>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</si>
  <si>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</si>
  <si>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</si>
  <si>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</si>
  <si>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</si>
  <si>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</si>
  <si>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</si>
  <si>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</si>
  <si>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</si>
  <si>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</si>
  <si>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</si>
  <si>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</si>
  <si>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</si>
  <si>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</si>
  <si>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</si>
  <si>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</si>
  <si>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</si>
  <si>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</si>
  <si>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</si>
  <si>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</si>
  <si>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</si>
  <si>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</si>
  <si>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</si>
  <si>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</si>
  <si>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</si>
  <si>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</si>
  <si>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</si>
  <si>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</si>
  <si>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</si>
  <si>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</si>
  <si>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</si>
  <si>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</si>
  <si>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</si>
  <si>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</si>
  <si>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</si>
  <si>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</si>
  <si>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</si>
  <si>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</si>
  <si>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</si>
  <si>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</si>
  <si>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</si>
  <si>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</si>
  <si>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</si>
  <si>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</si>
  <si>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</si>
  <si>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</si>
  <si>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</si>
  <si>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</si>
  <si>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</si>
  <si>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</si>
  <si>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</si>
  <si>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</si>
  <si>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</si>
  <si>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</si>
  <si>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</si>
  <si>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</si>
  <si>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</si>
  <si>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</si>
  <si>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</si>
  <si>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</si>
  <si>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</si>
  <si>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</si>
  <si>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</si>
  <si>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</si>
  <si>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</si>
  <si>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</si>
  <si>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</si>
  <si>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</si>
  <si>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</si>
  <si>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</si>
  <si>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</si>
  <si>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</si>
  <si>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</si>
  <si>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</si>
  <si>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</si>
  <si>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</si>
  <si>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</si>
  <si>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</si>
  <si>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</si>
  <si>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</si>
  <si>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</si>
  <si>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</si>
  <si>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</si>
  <si>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</si>
  <si>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</si>
  <si>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</si>
  <si>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</si>
  <si>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</si>
  <si>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</si>
  <si>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</si>
  <si>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</si>
  <si>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</si>
  <si>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</si>
  <si>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</si>
  <si>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</si>
  <si>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</si>
  <si>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</si>
  <si>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</si>
  <si>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</si>
  <si>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</si>
  <si>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</si>
  <si>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</si>
  <si>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</si>
  <si>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</si>
  <si>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</si>
  <si>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</si>
  <si>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</si>
  <si>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</si>
  <si>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</si>
  <si>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</si>
  <si>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</si>
  <si>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</si>
  <si>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</si>
  <si>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</si>
  <si>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</si>
  <si>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</si>
  <si>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</si>
  <si>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</si>
  <si>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</si>
  <si>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</si>
  <si>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</si>
  <si>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</si>
  <si>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</si>
  <si>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</si>
  <si>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</si>
  <si>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</si>
  <si>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</si>
  <si>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</si>
  <si>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</si>
  <si>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</si>
  <si>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</si>
  <si>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</si>
  <si>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</si>
  <si>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</si>
  <si>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</si>
  <si>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</si>
  <si>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</si>
  <si>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</si>
  <si>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</si>
  <si>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</si>
  <si>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</si>
  <si>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</si>
  <si>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</si>
  <si>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</si>
  <si>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</si>
  <si>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</si>
  <si>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</si>
  <si>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</si>
  <si>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</si>
  <si>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</si>
  <si>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</si>
  <si>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</si>
  <si>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</si>
  <si>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</si>
  <si>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</si>
  <si>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</si>
  <si>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</si>
  <si>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</si>
  <si>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</si>
  <si>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</si>
  <si>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</si>
  <si>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</si>
  <si>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</si>
  <si>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</si>
  <si>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</si>
  <si>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</si>
  <si>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</si>
  <si>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</si>
  <si>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</si>
  <si>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</si>
  <si>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</si>
  <si>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</si>
  <si>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</si>
  <si>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</si>
  <si>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</si>
  <si>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</si>
  <si>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</si>
  <si>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</si>
  <si>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</si>
  <si>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</si>
  <si>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</si>
  <si>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</si>
  <si>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</si>
  <si>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</si>
  <si>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</si>
  <si>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</si>
  <si>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</si>
  <si>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</si>
  <si>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</si>
  <si>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</si>
  <si>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</si>
  <si>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</si>
  <si>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</si>
  <si>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</si>
  <si>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</si>
  <si>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</si>
  <si>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</si>
  <si>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</si>
  <si>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</si>
  <si>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</si>
  <si>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</si>
  <si>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</si>
  <si>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</si>
  <si>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</si>
  <si>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</si>
  <si>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</si>
  <si>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</si>
  <si>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</si>
  <si>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</si>
  <si>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</si>
  <si>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</si>
  <si>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</si>
  <si>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</si>
  <si>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</si>
  <si>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</si>
  <si>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</si>
  <si>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</si>
  <si>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</si>
  <si>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</si>
  <si>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</si>
  <si>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</si>
  <si>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</si>
  <si>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</si>
  <si>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</si>
  <si>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</si>
  <si>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</si>
  <si>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</si>
  <si>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</si>
  <si>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</si>
  <si>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</si>
  <si>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</si>
  <si>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</si>
  <si>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</si>
  <si>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</si>
  <si>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</si>
  <si>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</si>
  <si>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</si>
  <si>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</si>
  <si>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</si>
  <si>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</si>
  <si>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</si>
  <si>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</si>
  <si>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</si>
  <si>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</si>
  <si>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</si>
  <si>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</si>
  <si>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</si>
  <si>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</si>
  <si>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</si>
  <si>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</si>
  <si>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</si>
  <si>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</si>
  <si>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</si>
  <si>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</si>
  <si>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</si>
  <si>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</si>
  <si>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</si>
  <si>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</si>
  <si>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</si>
  <si>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</si>
  <si>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</si>
  <si>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</si>
  <si>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</si>
  <si>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</si>
  <si>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</si>
  <si>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</si>
  <si>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</si>
  <si>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</si>
  <si>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</si>
  <si>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</si>
  <si>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</si>
  <si>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</si>
  <si>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</si>
  <si>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</si>
  <si>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</si>
  <si>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</si>
  <si>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</si>
  <si>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</si>
  <si>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</si>
  <si>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</si>
  <si>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</si>
  <si>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</si>
  <si>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</si>
  <si>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</si>
  <si>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</si>
  <si>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</si>
  <si>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</si>
  <si>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</si>
  <si>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</si>
  <si>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</si>
  <si>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</si>
  <si>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</si>
  <si>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</si>
  <si>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</si>
  <si>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</si>
  <si>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</si>
  <si>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</si>
  <si>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</si>
  <si>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</si>
  <si>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</si>
  <si>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</si>
  <si>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</si>
  <si>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</si>
  <si>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</si>
  <si>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</si>
  <si>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</si>
  <si>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</si>
  <si>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</si>
  <si>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</si>
  <si>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</si>
  <si>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</si>
  <si>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</si>
  <si>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</si>
  <si>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</si>
  <si>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</si>
  <si>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</si>
  <si>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</si>
  <si>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</si>
  <si>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</si>
  <si>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</si>
  <si>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</si>
  <si>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</si>
  <si>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</si>
  <si>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</si>
  <si>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</si>
  <si>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</si>
  <si>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</si>
  <si>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</si>
  <si>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</si>
  <si>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</si>
  <si>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</si>
  <si>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</si>
  <si>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</si>
  <si>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</si>
  <si>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</si>
  <si>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</si>
  <si>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</si>
  <si>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</si>
  <si>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</si>
  <si>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</si>
  <si>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</si>
  <si>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</si>
  <si>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</si>
  <si>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</si>
  <si>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</si>
  <si>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</si>
  <si>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</si>
  <si>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</si>
  <si>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</si>
  <si>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</si>
  <si>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</si>
  <si>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</si>
  <si>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</si>
  <si>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</si>
  <si>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</si>
  <si>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</si>
  <si>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</si>
  <si>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</si>
  <si>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</si>
  <si>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</si>
  <si>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</si>
  <si>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</si>
  <si>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</si>
  <si>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</si>
  <si>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</si>
  <si>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</si>
  <si>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</si>
  <si>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</si>
  <si>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</si>
  <si>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</si>
  <si>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</si>
  <si>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</si>
  <si>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</si>
  <si>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</si>
  <si>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</si>
  <si>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</si>
  <si>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</si>
  <si>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</si>
  <si>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</si>
  <si>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</si>
  <si>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</si>
  <si>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</si>
  <si>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</si>
  <si>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</si>
  <si>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</si>
  <si>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</si>
  <si>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</si>
  <si>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</si>
  <si>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</si>
  <si>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</si>
  <si>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</si>
  <si>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</si>
  <si>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</si>
  <si>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</si>
  <si>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</si>
  <si>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</si>
  <si>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</si>
  <si>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</si>
  <si>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</si>
  <si>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</si>
  <si>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</si>
  <si>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</si>
  <si>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</si>
  <si>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</si>
  <si>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</si>
  <si>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</si>
  <si>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</si>
  <si>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</si>
  <si>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</si>
  <si>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</si>
  <si>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</si>
  <si>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</si>
  <si>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</si>
  <si>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</si>
  <si>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</si>
  <si>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</si>
  <si>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</si>
  <si>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</si>
  <si>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</si>
  <si>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</si>
  <si>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</si>
  <si>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</si>
  <si>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</si>
  <si>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</si>
  <si>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</si>
  <si>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</si>
  <si>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</si>
  <si>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</si>
  <si>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</si>
  <si>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</si>
  <si>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</si>
  <si>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</si>
  <si>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</si>
  <si>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</si>
  <si>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</si>
  <si>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</si>
  <si>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</si>
  <si>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</si>
  <si>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</si>
  <si>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</si>
  <si>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</si>
  <si>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</si>
  <si>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</si>
  <si>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</si>
  <si>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</si>
  <si>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</si>
  <si>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</si>
  <si>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</si>
  <si>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</si>
  <si>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</si>
  <si>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</si>
  <si>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</si>
  <si>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</si>
  <si>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</si>
  <si>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</si>
  <si>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</si>
  <si>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</si>
  <si>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</si>
  <si>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</si>
  <si>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</si>
  <si>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</si>
  <si>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</si>
  <si>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</si>
  <si>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</si>
  <si>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</si>
  <si>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</si>
  <si>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</si>
  <si>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</si>
  <si>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</si>
  <si>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</si>
  <si>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</si>
  <si>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</si>
  <si>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</si>
  <si>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</si>
  <si>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</si>
  <si>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</si>
  <si>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</si>
  <si>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</si>
  <si>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</si>
  <si>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</si>
  <si>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</si>
  <si>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</si>
  <si>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</si>
  <si>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</si>
  <si>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</si>
  <si>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</si>
  <si>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</si>
  <si>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</si>
  <si>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</si>
  <si>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</si>
  <si>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</si>
  <si>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</si>
  <si>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</si>
  <si>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</si>
  <si>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</si>
  <si>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</si>
  <si>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</si>
  <si>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</si>
  <si>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</si>
  <si>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</si>
  <si>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</si>
  <si>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</si>
  <si>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</si>
  <si>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</si>
  <si>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</si>
  <si>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</si>
  <si>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</si>
  <si>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</si>
  <si>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</si>
  <si>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</si>
  <si>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</si>
  <si>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</si>
  <si>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</si>
  <si>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</si>
  <si>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</si>
  <si>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</si>
  <si>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</si>
  <si>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</si>
  <si>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</si>
  <si>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</si>
  <si>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</si>
  <si>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</si>
  <si>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</si>
  <si>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</si>
  <si>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</si>
  <si>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</si>
  <si>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</si>
  <si>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</si>
  <si>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</si>
  <si>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</si>
  <si>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</si>
  <si>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</si>
  <si>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</si>
  <si>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</si>
  <si>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</si>
  <si>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</si>
  <si>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</si>
  <si>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</si>
  <si>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</si>
  <si>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</si>
  <si>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</si>
  <si>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</si>
  <si>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</si>
  <si>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</si>
  <si>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</si>
  <si>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</si>
  <si>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</si>
  <si>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</si>
  <si>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</si>
  <si>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</si>
  <si>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</si>
  <si>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</si>
  <si>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</si>
  <si>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</si>
  <si>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</si>
  <si>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</si>
  <si>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</si>
  <si>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</si>
  <si>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</si>
  <si>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</si>
  <si>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</si>
  <si>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</si>
  <si>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</si>
  <si>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</si>
  <si>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</si>
  <si>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</si>
  <si>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</si>
  <si>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</si>
  <si>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</si>
  <si>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</si>
  <si>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</si>
  <si>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</si>
  <si>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</si>
  <si>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</si>
  <si>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</si>
  <si>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</si>
  <si>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</si>
  <si>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</si>
  <si>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</si>
  <si>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</si>
  <si>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</si>
  <si>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</si>
  <si>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</si>
  <si>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</si>
  <si>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</si>
  <si>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</si>
  <si>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</si>
  <si>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</si>
  <si>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</si>
  <si>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</si>
  <si>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</si>
  <si>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</si>
  <si>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</si>
  <si>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</si>
  <si>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</si>
  <si>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</si>
  <si>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</si>
  <si>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</si>
  <si>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</si>
  <si>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</si>
  <si>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</si>
  <si>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</si>
  <si>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</si>
  <si>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</si>
  <si>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</si>
  <si>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</si>
  <si>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</si>
  <si>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</si>
  <si>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</si>
  <si>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</si>
  <si>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</si>
  <si>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</si>
  <si>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</si>
  <si>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</si>
  <si>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</si>
  <si>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</si>
  <si>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</si>
  <si>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</si>
  <si>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</si>
  <si>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</si>
  <si>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</si>
  <si>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</si>
  <si>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</si>
  <si>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</si>
  <si>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</si>
  <si>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</si>
  <si>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</si>
  <si>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</si>
  <si>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</si>
  <si>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</si>
  <si>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</si>
  <si>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</si>
  <si>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</si>
  <si>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</si>
  <si>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</si>
  <si>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</si>
  <si>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</si>
  <si>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</si>
  <si>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</si>
  <si>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</si>
  <si>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</si>
  <si>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</si>
  <si>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</si>
  <si>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</si>
  <si>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</si>
  <si>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</si>
  <si>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</si>
  <si>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</si>
  <si>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</si>
  <si>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</si>
  <si>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</si>
  <si>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</si>
  <si>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</si>
  <si>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</si>
  <si>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</si>
  <si>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</si>
  <si>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</si>
  <si>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</si>
  <si>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</si>
  <si>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</si>
  <si>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</si>
  <si>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</si>
  <si>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</si>
  <si>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</si>
  <si>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</si>
  <si>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</si>
  <si>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</si>
  <si>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</si>
  <si>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</si>
  <si>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</si>
  <si>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</si>
  <si>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</si>
  <si>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</si>
  <si>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</si>
  <si>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</si>
  <si>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</si>
  <si>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</si>
  <si>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</si>
  <si>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</si>
  <si>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</si>
  <si>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</si>
  <si>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</si>
  <si>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</si>
  <si>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</si>
  <si>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</si>
  <si>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</si>
  <si>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</si>
  <si>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</si>
  <si>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</si>
  <si>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</si>
  <si>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</si>
  <si>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</si>
  <si>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</si>
  <si>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</si>
  <si>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</si>
  <si>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</si>
  <si>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</si>
  <si>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</si>
  <si>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</si>
  <si>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</si>
  <si>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</si>
  <si>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</si>
  <si>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</si>
  <si>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</si>
  <si>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</si>
  <si>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</si>
  <si>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</si>
  <si>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</si>
  <si>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</si>
  <si>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</si>
  <si>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</si>
  <si>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</si>
  <si>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</si>
  <si>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</si>
  <si>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</si>
  <si>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</si>
  <si>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</si>
  <si>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</si>
  <si>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</si>
  <si>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</si>
  <si>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</si>
  <si>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</si>
  <si>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</si>
  <si>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</si>
  <si>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</si>
  <si>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</si>
  <si>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</si>
  <si>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</si>
  <si>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</si>
  <si>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</si>
  <si>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</si>
  <si>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</si>
  <si>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</si>
  <si>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</si>
  <si>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</si>
  <si>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</si>
  <si>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</si>
  <si>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</si>
  <si>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</si>
  <si>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</si>
  <si>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</si>
  <si>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</si>
  <si>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</si>
  <si>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</si>
  <si>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</si>
  <si>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</si>
  <si>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</si>
  <si>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</si>
  <si>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</si>
  <si>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</si>
  <si>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</si>
  <si>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</si>
  <si>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</si>
  <si>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</si>
  <si>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</si>
  <si>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</si>
  <si>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</si>
  <si>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</si>
  <si>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</si>
  <si>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</si>
  <si>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</si>
  <si>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</si>
  <si>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</si>
  <si>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</si>
  <si>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</si>
  <si>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</si>
  <si>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</si>
  <si>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</si>
  <si>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</si>
  <si>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</si>
  <si>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</si>
  <si>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</si>
  <si>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</si>
  <si>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</si>
  <si>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</si>
  <si>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</si>
  <si>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</si>
  <si>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</si>
  <si>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</si>
  <si>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</si>
  <si>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</si>
  <si>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</si>
  <si>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</si>
  <si>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</si>
  <si>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</si>
  <si>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</si>
  <si>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</si>
  <si>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</si>
  <si>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</si>
  <si>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</si>
  <si>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</si>
  <si>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</si>
  <si>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</si>
  <si>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</si>
  <si>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</si>
  <si>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</si>
  <si>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</si>
  <si>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</si>
  <si>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</si>
  <si>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</si>
  <si>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</si>
  <si>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</si>
  <si>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</si>
  <si>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</si>
  <si>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</si>
  <si>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</si>
  <si>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</si>
  <si>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</si>
  <si>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</si>
  <si>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</si>
  <si>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</si>
  <si>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</si>
  <si>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</si>
  <si>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</si>
  <si>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</si>
  <si>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</si>
  <si>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</si>
  <si>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</si>
  <si>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</si>
  <si>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</si>
  <si>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</si>
  <si>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</si>
  <si>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</si>
  <si>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</si>
  <si>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</si>
  <si>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</si>
  <si>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</si>
  <si>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</si>
  <si>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</si>
  <si>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</si>
  <si>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</si>
  <si>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</si>
  <si>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</si>
  <si>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</si>
  <si>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</si>
  <si>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</si>
  <si>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</si>
  <si>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</si>
  <si>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</si>
  <si>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</si>
  <si>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</si>
  <si>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</si>
  <si>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</si>
  <si>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</si>
  <si>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</si>
  <si>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</si>
  <si>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</si>
  <si>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</si>
  <si>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</si>
  <si>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</si>
  <si>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</si>
  <si>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</si>
  <si>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</si>
  <si>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</si>
  <si>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</si>
  <si>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</si>
  <si>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</si>
  <si>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</si>
  <si>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</si>
  <si>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</si>
  <si>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</si>
  <si>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</si>
  <si>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</si>
  <si>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</si>
  <si>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</si>
  <si>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</si>
  <si>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</si>
  <si>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</si>
  <si>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</si>
  <si>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</si>
  <si>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</si>
  <si>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</si>
  <si>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</si>
  <si>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</si>
  <si>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</si>
  <si>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</si>
  <si>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</si>
  <si>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</si>
  <si>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</si>
  <si>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</si>
  <si>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</si>
  <si>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</si>
  <si>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</si>
  <si>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</si>
  <si>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</si>
  <si>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</si>
  <si>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</si>
  <si>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</si>
  <si>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</si>
  <si>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</si>
  <si>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</si>
  <si>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</si>
  <si>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</si>
  <si>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</si>
  <si>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</si>
  <si>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</si>
  <si>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</si>
  <si>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</si>
  <si>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</si>
  <si>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</si>
  <si>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</si>
  <si>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</si>
  <si>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</si>
  <si>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</si>
  <si>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</si>
  <si>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</si>
  <si>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</si>
  <si>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</si>
  <si>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</si>
  <si>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</si>
  <si>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</si>
  <si>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</si>
  <si>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</si>
  <si>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</si>
  <si>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</si>
  <si>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</si>
  <si>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</si>
  <si>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</si>
  <si>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</si>
  <si>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</si>
  <si>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</si>
  <si>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</si>
  <si>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</si>
  <si>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</si>
  <si>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</si>
  <si>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</si>
  <si>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</si>
  <si>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</si>
  <si>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</si>
  <si>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</si>
  <si>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</si>
  <si>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</si>
  <si>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</si>
  <si>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</si>
  <si>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</si>
  <si>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</si>
  <si>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</si>
  <si>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</si>
  <si>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</si>
  <si>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</si>
  <si>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</si>
  <si>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</si>
  <si>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</si>
  <si>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</si>
  <si>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</si>
  <si>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</si>
  <si>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</si>
  <si>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</si>
  <si>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</si>
  <si>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</si>
  <si>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</si>
  <si>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</si>
  <si>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</si>
  <si>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</si>
  <si>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</si>
  <si>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</si>
  <si>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</si>
  <si>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</si>
  <si>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</si>
  <si>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</si>
  <si>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</si>
  <si>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</si>
  <si>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</si>
  <si>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</si>
  <si>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</si>
  <si>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</si>
  <si>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</si>
  <si>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</si>
  <si>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</si>
  <si>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</si>
  <si>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</si>
  <si>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</si>
  <si>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</si>
  <si>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</si>
  <si>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</si>
  <si>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</si>
  <si>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</si>
  <si>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</si>
  <si>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</si>
  <si>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</si>
  <si>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</si>
  <si>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</si>
  <si>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</si>
  <si>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</si>
  <si>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</si>
  <si>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</si>
  <si>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</si>
  <si>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</si>
  <si>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</si>
  <si>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</si>
  <si>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</si>
  <si>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</si>
  <si>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</si>
  <si>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</si>
  <si>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</si>
  <si>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</si>
  <si>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</si>
  <si>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</si>
  <si>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</si>
  <si>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</si>
  <si>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</si>
  <si>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</si>
  <si>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</si>
  <si>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</si>
  <si>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</si>
  <si>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</si>
  <si>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</si>
  <si>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</si>
  <si>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</si>
  <si>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</si>
  <si>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</si>
  <si>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</si>
  <si>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</si>
  <si>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</si>
  <si>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</si>
  <si>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</si>
  <si>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</si>
  <si>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</si>
  <si>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</si>
  <si>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</si>
  <si>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</si>
  <si>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</si>
  <si>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</si>
  <si>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</si>
  <si>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</si>
  <si>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</si>
  <si>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</si>
  <si>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</si>
  <si>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</si>
  <si>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</si>
  <si>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</si>
  <si>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</si>
  <si>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</si>
  <si>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</si>
  <si>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</si>
  <si>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</si>
  <si>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</si>
  <si>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</si>
  <si>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</si>
  <si>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</si>
  <si>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</si>
  <si>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</si>
  <si>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</si>
  <si>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</si>
  <si>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</si>
  <si>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</si>
  <si>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</si>
  <si>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</si>
  <si>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</si>
  <si>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</si>
  <si>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</si>
  <si>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</si>
  <si>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</si>
  <si>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</si>
  <si>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</si>
  <si>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</si>
  <si>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</si>
  <si>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</si>
  <si>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</si>
  <si>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</si>
  <si>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</si>
  <si>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</si>
  <si>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</si>
  <si>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</si>
  <si>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</si>
  <si>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</si>
  <si>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</si>
  <si>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</si>
  <si>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</si>
  <si>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</si>
  <si>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</si>
  <si>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</si>
  <si>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</si>
  <si>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</si>
  <si>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</si>
  <si>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</si>
  <si>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</si>
  <si>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</si>
  <si>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</si>
  <si>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</si>
  <si>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</si>
  <si>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</si>
  <si>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</si>
  <si>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</si>
  <si>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</si>
  <si>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</si>
  <si>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</si>
  <si>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</si>
  <si>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</si>
  <si>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</si>
  <si>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</si>
  <si>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</si>
  <si>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</si>
  <si>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</si>
  <si>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</si>
  <si>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</si>
  <si>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</si>
  <si>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</si>
  <si>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</si>
  <si>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</si>
  <si>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</si>
  <si>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</si>
  <si>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</si>
  <si>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</si>
  <si>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</si>
  <si>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</si>
  <si>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</si>
  <si>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</si>
  <si>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</si>
  <si>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</si>
  <si>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</si>
  <si>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</si>
  <si>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</si>
  <si>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</si>
  <si>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</si>
  <si>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</si>
  <si>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</si>
  <si>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</si>
  <si>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</si>
  <si>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</si>
  <si>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</si>
  <si>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</si>
  <si>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</si>
  <si>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</si>
  <si>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</si>
  <si>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</si>
  <si>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</si>
  <si>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</si>
  <si>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</si>
  <si>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</si>
  <si>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</si>
  <si>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</si>
  <si>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</si>
  <si>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</si>
  <si>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</si>
  <si>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</si>
  <si>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</si>
  <si>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</si>
  <si>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</si>
  <si>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</si>
  <si>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</si>
  <si>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</si>
  <si>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</si>
  <si>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</si>
  <si>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</si>
  <si>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</si>
  <si>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</si>
  <si>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</si>
  <si>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</si>
  <si>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</si>
  <si>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</si>
  <si>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</si>
  <si>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</si>
  <si>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</si>
  <si>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</si>
  <si>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</si>
  <si>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</si>
  <si>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</si>
  <si>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</si>
  <si>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</si>
  <si>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</si>
  <si>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</si>
  <si>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</si>
  <si>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</si>
  <si>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</si>
  <si>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</si>
  <si>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</si>
  <si>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</si>
  <si>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</si>
  <si>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</si>
  <si>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</si>
  <si>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</si>
  <si>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</si>
  <si>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</si>
  <si>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</si>
  <si>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</si>
  <si>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</si>
  <si>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</si>
  <si>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</si>
  <si>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</si>
  <si>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</si>
  <si>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</si>
  <si>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</si>
  <si>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</si>
  <si>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</si>
  <si>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</si>
  <si>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</si>
  <si>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</si>
  <si>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</si>
  <si>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</si>
  <si>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</si>
  <si>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</si>
  <si>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</si>
  <si>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</si>
  <si>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</si>
  <si>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</si>
  <si>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</si>
  <si>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</si>
  <si>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</si>
  <si>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</si>
  <si>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</si>
  <si>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</si>
  <si>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</si>
  <si>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</si>
  <si>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</si>
  <si>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</si>
  <si>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</si>
  <si>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</si>
  <si>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</si>
  <si>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</si>
  <si>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</si>
  <si>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</si>
  <si>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</si>
  <si>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</si>
  <si>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</si>
  <si>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</si>
  <si>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</si>
  <si>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</si>
  <si>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</si>
  <si>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</si>
  <si>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</si>
  <si>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</si>
  <si>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</si>
  <si>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</si>
  <si>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</si>
  <si>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</si>
  <si>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</si>
  <si>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</si>
  <si>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</si>
  <si>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</si>
  <si>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</si>
  <si>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</si>
  <si>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</si>
  <si>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</si>
  <si>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</si>
  <si>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</si>
  <si>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</si>
  <si>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</si>
  <si>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</si>
  <si>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</si>
  <si>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</si>
  <si>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</si>
  <si>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</si>
  <si>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</si>
  <si>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</si>
  <si>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</si>
  <si>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</si>
  <si>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</si>
  <si>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</si>
  <si>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</si>
  <si>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</si>
  <si>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</si>
  <si>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</si>
  <si>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</si>
  <si>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</si>
  <si>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</si>
  <si>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</si>
  <si>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</si>
  <si>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</si>
  <si>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</si>
  <si>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</si>
  <si>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</si>
  <si>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</si>
  <si>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</si>
  <si>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</si>
  <si>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</si>
  <si>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</si>
  <si>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</si>
  <si>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</si>
  <si>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</si>
  <si>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</si>
  <si>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</si>
  <si>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</si>
  <si>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</si>
  <si>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</si>
  <si>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</si>
  <si>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</si>
  <si>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</si>
  <si>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</si>
  <si>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</si>
  <si>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</si>
  <si>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</si>
  <si>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</si>
  <si>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</si>
  <si>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</si>
  <si>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</si>
  <si>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</si>
  <si>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</si>
  <si>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</si>
  <si>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</si>
  <si>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</si>
  <si>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</si>
  <si>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</si>
  <si>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</si>
  <si>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</si>
  <si>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</si>
  <si>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</si>
  <si>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</si>
  <si>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</si>
  <si>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</si>
  <si>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</si>
  <si>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</si>
  <si>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</si>
  <si>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</si>
  <si>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</si>
  <si>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</si>
  <si>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</si>
  <si>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</si>
  <si>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</si>
  <si>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</si>
  <si>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</si>
  <si>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</si>
  <si>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</si>
  <si>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</si>
  <si>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</si>
  <si>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</si>
  <si>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</si>
  <si>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</si>
  <si>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</si>
  <si>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</si>
  <si>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</si>
  <si>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</si>
  <si>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</si>
  <si>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</si>
  <si>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</si>
  <si>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</si>
  <si>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</si>
  <si>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</si>
  <si>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</si>
  <si>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</si>
  <si>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</si>
  <si>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</si>
  <si>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</si>
  <si>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</si>
  <si>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</si>
  <si>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</si>
  <si>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</si>
  <si>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</si>
  <si>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</si>
  <si>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</si>
  <si>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</si>
  <si>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</si>
  <si>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</si>
  <si>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</si>
  <si>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</si>
  <si>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</si>
  <si>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</si>
  <si>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</si>
  <si>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</si>
  <si>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</si>
  <si>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</si>
  <si>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</si>
  <si>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</si>
  <si>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</si>
  <si>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</si>
  <si>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</si>
  <si>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</si>
  <si>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</si>
  <si>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</si>
  <si>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</si>
  <si>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</si>
  <si>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</si>
  <si>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</si>
  <si>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</si>
  <si>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</si>
  <si>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</si>
  <si>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</si>
  <si>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</si>
  <si>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</si>
  <si>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</si>
  <si>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</si>
  <si>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</si>
  <si>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</si>
  <si>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</si>
  <si>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</si>
  <si>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</si>
  <si>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</si>
  <si>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</si>
  <si>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</si>
  <si>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</si>
  <si>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</si>
  <si>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</si>
  <si>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</si>
  <si>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</si>
  <si>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</si>
  <si>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</si>
  <si>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</si>
  <si>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</si>
  <si>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</si>
  <si>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</si>
  <si>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</si>
  <si>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</si>
  <si>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</si>
  <si>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</si>
  <si>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</si>
  <si>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</si>
  <si>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</si>
  <si>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</si>
  <si>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</si>
  <si>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</si>
  <si>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</si>
  <si>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</si>
  <si>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</si>
  <si>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</si>
  <si>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</si>
  <si>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</si>
  <si>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</si>
  <si>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</si>
  <si>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</si>
  <si>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</si>
  <si>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</si>
  <si>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</si>
  <si>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</si>
  <si>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</si>
  <si>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</si>
  <si>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</si>
  <si>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</si>
  <si>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</si>
  <si>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</si>
  <si>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</si>
  <si>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</si>
  <si>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</si>
  <si>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</si>
  <si>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</si>
  <si>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</si>
  <si>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</si>
  <si>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</si>
  <si>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</si>
  <si>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</si>
  <si>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</si>
  <si>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</si>
  <si>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</si>
  <si>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</si>
  <si>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</si>
  <si>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</si>
  <si>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</si>
  <si>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</si>
  <si>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</si>
  <si>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</si>
  <si>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</si>
  <si>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</si>
  <si>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</si>
  <si>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</si>
  <si>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</si>
  <si>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</si>
  <si>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</si>
  <si>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</si>
  <si>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</si>
  <si>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</si>
  <si>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</si>
  <si>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</si>
  <si>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</si>
  <si>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</si>
  <si>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</si>
  <si>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</si>
  <si>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</si>
  <si>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</si>
  <si>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</si>
  <si>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</si>
  <si>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</si>
  <si>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</si>
  <si>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</si>
  <si>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</si>
  <si>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</si>
  <si>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</si>
  <si>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</si>
  <si>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</si>
  <si>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</si>
  <si>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</si>
  <si>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</si>
  <si>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</si>
  <si>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</si>
  <si>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</si>
  <si>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</si>
  <si>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</si>
  <si>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</si>
  <si>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</si>
  <si>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</si>
  <si>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</si>
  <si>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</si>
  <si>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</si>
  <si>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</si>
  <si>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</si>
  <si>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</si>
  <si>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</si>
  <si>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</si>
  <si>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</si>
  <si>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</si>
  <si>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</si>
  <si>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</si>
  <si>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</si>
  <si>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</si>
  <si>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</si>
  <si>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</si>
  <si>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</si>
  <si>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</si>
  <si>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</si>
  <si>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</si>
  <si>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</si>
  <si>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</si>
  <si>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</si>
  <si>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</si>
  <si>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</si>
  <si>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</si>
  <si>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</si>
  <si>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</si>
  <si>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</si>
  <si>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</si>
  <si>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</si>
  <si>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</si>
  <si>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</si>
  <si>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</si>
  <si>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</si>
  <si>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</si>
  <si>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</si>
  <si>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</si>
  <si>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</si>
  <si>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</si>
  <si>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</si>
  <si>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</si>
  <si>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</si>
  <si>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</si>
  <si>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</si>
  <si>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</si>
  <si>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</si>
  <si>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</si>
  <si>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</si>
  <si>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</si>
  <si>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</si>
  <si>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</si>
  <si>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</si>
  <si>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</si>
  <si>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</si>
  <si>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</si>
  <si>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</si>
  <si>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</si>
  <si>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</si>
  <si>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</si>
  <si>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</si>
  <si>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</si>
  <si>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</si>
  <si>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</si>
  <si>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</si>
  <si>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</si>
  <si>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</si>
  <si>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</si>
  <si>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</si>
  <si>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</si>
  <si>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</si>
  <si>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</si>
  <si>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</si>
  <si>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</si>
  <si>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</si>
  <si>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</si>
  <si>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</si>
  <si>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</si>
  <si>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</si>
  <si>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</si>
  <si>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</si>
  <si>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</si>
  <si>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</si>
  <si>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</si>
  <si>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</si>
  <si>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</si>
  <si>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</si>
  <si>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</si>
  <si>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</si>
  <si>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</si>
  <si>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</si>
  <si>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</si>
  <si>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</si>
  <si>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</si>
  <si>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</si>
  <si>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</si>
  <si>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</si>
  <si>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</si>
  <si>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</si>
  <si>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</si>
  <si>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</si>
  <si>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</si>
  <si>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</si>
  <si>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</si>
  <si>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</si>
  <si>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</si>
  <si>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</si>
  <si>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</si>
  <si>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</si>
  <si>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</si>
  <si>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</si>
  <si>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</si>
  <si>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</si>
  <si>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</si>
  <si>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</si>
  <si>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</si>
  <si>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</si>
  <si>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</si>
  <si>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</si>
  <si>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</si>
  <si>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</si>
  <si>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</si>
  <si>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</si>
  <si>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</si>
  <si>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</si>
  <si>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</si>
  <si>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</si>
  <si>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</si>
  <si>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</si>
  <si>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</si>
  <si>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</si>
  <si>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</si>
  <si>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</si>
  <si>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</si>
  <si>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</si>
  <si>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</si>
  <si>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</si>
  <si>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</si>
  <si>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</si>
  <si>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</si>
  <si>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</si>
  <si>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</si>
  <si>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</si>
  <si>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</si>
  <si>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</si>
  <si>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</si>
  <si>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</si>
  <si>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</si>
  <si>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</si>
  <si>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</si>
  <si>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</si>
  <si>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</si>
  <si>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</si>
  <si>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</si>
  <si>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</si>
  <si>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</si>
  <si>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</si>
  <si>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</si>
  <si>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</si>
  <si>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</si>
  <si>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</si>
  <si>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</si>
  <si>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</si>
  <si>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</si>
  <si>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</si>
  <si>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</si>
  <si>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</si>
  <si>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</si>
  <si>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</si>
  <si>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</si>
  <si>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</si>
  <si>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</si>
  <si>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</si>
  <si>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</si>
  <si>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</si>
  <si>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</si>
  <si>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</si>
  <si>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</si>
  <si>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</si>
  <si>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</si>
  <si>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</si>
  <si>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</si>
  <si>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</si>
  <si>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</si>
  <si>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</si>
  <si>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</si>
  <si>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</si>
  <si>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</si>
  <si>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</si>
  <si>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</si>
  <si>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</si>
  <si>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</si>
  <si>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</si>
  <si>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</si>
  <si>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</si>
  <si>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</si>
  <si>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</si>
  <si>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</si>
  <si>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</si>
  <si>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</si>
  <si>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</si>
  <si>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</si>
  <si>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</si>
  <si>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</si>
  <si>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</si>
  <si>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</si>
  <si>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</si>
  <si>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</si>
  <si>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</si>
  <si>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</si>
  <si>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</si>
  <si>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</si>
  <si>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</si>
  <si>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</si>
  <si>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</si>
  <si>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</si>
  <si>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</si>
  <si>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</si>
  <si>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</si>
  <si>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</si>
  <si>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</si>
  <si>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</si>
  <si>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</si>
  <si>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</si>
  <si>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</si>
  <si>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</si>
  <si>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</si>
  <si>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</si>
  <si>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</si>
  <si>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</si>
  <si>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</si>
  <si>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</si>
  <si>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</si>
  <si>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</si>
  <si>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</si>
  <si>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</si>
  <si>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</si>
  <si>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</si>
  <si>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</si>
  <si>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</si>
  <si>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</si>
  <si>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</si>
  <si>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</si>
  <si>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</si>
  <si>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</si>
  <si>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</si>
  <si>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</si>
  <si>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</si>
  <si>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</si>
  <si>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</si>
  <si>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</si>
  <si>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</si>
  <si>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</si>
  <si>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</si>
  <si>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</si>
  <si>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</si>
  <si>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</si>
  <si>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</si>
  <si>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</si>
  <si>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</si>
  <si>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</si>
  <si>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</si>
  <si>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</si>
  <si>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</si>
  <si>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</si>
  <si>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</si>
  <si>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</si>
  <si>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</si>
  <si>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</si>
  <si>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</si>
  <si>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</si>
  <si>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</si>
  <si>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</si>
  <si>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</si>
  <si>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</si>
  <si>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</si>
  <si>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</si>
  <si>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</si>
  <si>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</si>
  <si>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</si>
  <si>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</si>
  <si>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</si>
  <si>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</si>
  <si>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</si>
  <si>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</si>
  <si>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</si>
  <si>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</si>
  <si>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</si>
  <si>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</si>
  <si>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</si>
  <si>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</si>
  <si>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</si>
  <si>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</si>
  <si>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</si>
  <si>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</si>
  <si>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</si>
  <si>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</si>
  <si>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</si>
  <si>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</si>
  <si>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</si>
  <si>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</si>
  <si>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</si>
  <si>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</si>
  <si>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</si>
  <si>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</si>
  <si>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</si>
  <si>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</si>
  <si>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</si>
  <si>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</si>
  <si>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</si>
  <si>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</si>
  <si>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</si>
  <si>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</si>
  <si>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</si>
  <si>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</si>
  <si>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</si>
  <si>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</si>
  <si>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</si>
  <si>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</si>
  <si>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</si>
  <si>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</si>
  <si>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</si>
  <si>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</si>
  <si>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</si>
  <si>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</si>
  <si>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</si>
  <si>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</si>
  <si>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</si>
  <si>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</si>
  <si>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</si>
  <si>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</si>
  <si>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</si>
  <si>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</si>
  <si>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</si>
  <si>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</si>
  <si>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</si>
  <si>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</si>
  <si>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</si>
  <si>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</si>
  <si>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</si>
  <si>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</si>
  <si>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</si>
  <si>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</si>
  <si>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</si>
  <si>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</si>
  <si>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</si>
  <si>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</si>
  <si>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</si>
  <si>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</si>
  <si>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</si>
  <si>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</si>
  <si>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</si>
  <si>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</si>
  <si>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</si>
  <si>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</si>
  <si>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</si>
  <si>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</si>
  <si>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</si>
  <si>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</si>
  <si>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</si>
  <si>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</si>
  <si>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</si>
  <si>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</si>
  <si>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</si>
  <si>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</si>
  <si>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</si>
  <si>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</si>
  <si>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</si>
  <si>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</si>
  <si>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</si>
  <si>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</si>
  <si>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</si>
  <si>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</si>
  <si>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</si>
  <si>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</si>
  <si>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</si>
  <si>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</si>
  <si>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</si>
  <si>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</si>
  <si>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</si>
  <si>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</si>
  <si>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</si>
  <si>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</si>
  <si>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</si>
  <si>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</si>
  <si>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</si>
  <si>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</si>
  <si>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</si>
  <si>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</si>
  <si>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</si>
  <si>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</si>
  <si>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</si>
  <si>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</si>
  <si>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</si>
  <si>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</si>
  <si>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</si>
  <si>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</si>
  <si>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</si>
  <si>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</si>
  <si>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</si>
  <si>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</si>
  <si>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</si>
  <si>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</si>
  <si>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</si>
  <si>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</si>
  <si>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</si>
  <si>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</si>
  <si>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</si>
  <si>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</si>
  <si>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</si>
  <si>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</si>
  <si>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</si>
  <si>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</si>
  <si>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</si>
  <si>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</si>
  <si>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</si>
  <si>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</si>
  <si>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</si>
  <si>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</si>
  <si>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</si>
  <si>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</si>
  <si>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</si>
  <si>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</si>
  <si>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</si>
  <si>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</si>
  <si>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</si>
  <si>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</si>
  <si>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</si>
  <si>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</si>
  <si>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</si>
  <si>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</si>
  <si>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</si>
  <si>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</si>
  <si>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</si>
  <si>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</si>
  <si>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</si>
  <si>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</si>
  <si>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</si>
  <si>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</si>
  <si>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</si>
  <si>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</si>
  <si>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</si>
  <si>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</si>
  <si>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</si>
  <si>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</si>
  <si>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</si>
  <si>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</si>
  <si>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</si>
  <si>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</si>
  <si>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</si>
  <si>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</si>
  <si>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</si>
  <si>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</si>
  <si>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</si>
  <si>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</si>
  <si>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</si>
  <si>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</si>
  <si>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</si>
  <si>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</si>
  <si>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</si>
  <si>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</si>
  <si>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</si>
  <si>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</si>
  <si>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</si>
  <si>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</si>
  <si>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</si>
  <si>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</si>
  <si>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</si>
  <si>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</si>
  <si>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</si>
  <si>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</si>
  <si>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</si>
  <si>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</si>
  <si>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</si>
  <si>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</si>
  <si>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</si>
  <si>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</si>
  <si>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</si>
  <si>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</si>
  <si>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</si>
  <si>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</si>
  <si>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</si>
  <si>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</si>
  <si>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</si>
  <si>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</si>
  <si>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</si>
  <si>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</si>
  <si>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</si>
  <si>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</si>
  <si>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</si>
  <si>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</si>
  <si>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</si>
  <si>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</si>
  <si>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</si>
  <si>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</si>
  <si>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</si>
  <si>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</si>
  <si>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</si>
  <si>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</si>
  <si>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</si>
  <si>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</si>
  <si>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</si>
  <si>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</si>
  <si>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</si>
  <si>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</si>
  <si>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</si>
  <si>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</si>
  <si>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</si>
  <si>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</si>
  <si>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</si>
  <si>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</si>
  <si>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</si>
  <si>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</si>
  <si>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</si>
  <si>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</si>
  <si>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</si>
  <si>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</si>
  <si>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</si>
  <si>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</si>
  <si>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</si>
  <si>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</si>
  <si>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</si>
  <si>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</si>
  <si>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</si>
  <si>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</si>
  <si>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</si>
  <si>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</si>
  <si>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</si>
  <si>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</si>
  <si>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</si>
  <si>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</si>
  <si>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</si>
  <si>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</si>
  <si>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</si>
  <si>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</si>
  <si>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</si>
  <si>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</si>
  <si>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</si>
  <si>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</si>
  <si>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</si>
  <si>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</si>
  <si>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</si>
  <si>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</si>
  <si>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</si>
  <si>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</si>
  <si>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</si>
  <si>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</si>
  <si>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</si>
  <si>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</si>
  <si>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</si>
  <si>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</si>
  <si>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</si>
  <si>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</si>
  <si>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</si>
  <si>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</si>
  <si>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</si>
  <si>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</si>
  <si>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</si>
  <si>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</si>
  <si>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</si>
  <si>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</si>
  <si>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</si>
  <si>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</si>
  <si>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</si>
  <si>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</si>
  <si>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</si>
  <si>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</si>
  <si>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</si>
  <si>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</si>
  <si>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</si>
  <si>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</si>
  <si>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</si>
  <si>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</si>
  <si>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</si>
  <si>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</si>
  <si>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</si>
  <si>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</si>
  <si>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</si>
  <si>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</si>
  <si>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</si>
  <si>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</si>
  <si>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</si>
  <si>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</si>
  <si>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</si>
  <si>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</si>
  <si>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</si>
  <si>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</si>
  <si>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</si>
  <si>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</si>
  <si>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</si>
  <si>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</si>
  <si>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</si>
  <si>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</si>
  <si>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</si>
  <si>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</si>
  <si>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</si>
  <si>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</si>
  <si>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</si>
  <si>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</si>
  <si>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</si>
  <si>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</si>
  <si>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</si>
  <si>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</si>
  <si>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</si>
  <si>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</si>
  <si>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</si>
  <si>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</si>
  <si>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</si>
  <si>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</si>
  <si>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</si>
  <si>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</si>
  <si>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</si>
  <si>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</si>
  <si>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</si>
  <si>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</si>
  <si>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</si>
  <si>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</si>
  <si>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</si>
  <si>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</si>
  <si>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</si>
  <si>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</si>
  <si>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</si>
  <si>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</si>
  <si>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</si>
  <si>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</si>
  <si>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</si>
  <si>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</si>
  <si>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</si>
  <si>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</si>
  <si>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</si>
  <si>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</si>
  <si>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</si>
  <si>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</si>
  <si>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</si>
  <si>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</si>
  <si>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</si>
  <si>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</si>
  <si>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</si>
  <si>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</si>
  <si>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</si>
  <si>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</si>
  <si>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</si>
  <si>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</si>
  <si>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</si>
  <si>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</si>
  <si>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</si>
  <si>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</si>
  <si>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</si>
  <si>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</si>
  <si>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</si>
  <si>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</si>
  <si>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</si>
  <si>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</si>
  <si>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</si>
  <si>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</si>
  <si>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</si>
  <si>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</si>
  <si>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</si>
  <si>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</si>
  <si>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</si>
  <si>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</si>
  <si>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</si>
  <si>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</si>
  <si>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</si>
  <si>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</si>
  <si>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</si>
  <si>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</si>
  <si>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</si>
  <si>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</si>
  <si>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</si>
  <si>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</si>
  <si>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</si>
  <si>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</si>
  <si>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</si>
  <si>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</si>
  <si>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</si>
  <si>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</si>
  <si>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</si>
  <si>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</si>
  <si>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</si>
  <si>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</si>
  <si>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</si>
  <si>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</si>
  <si>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</si>
  <si>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</si>
  <si>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</si>
  <si>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</si>
  <si>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</si>
  <si>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</si>
  <si>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</si>
  <si>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</si>
  <si>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</si>
  <si>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</si>
  <si>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</si>
  <si>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</si>
  <si>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</si>
  <si>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</si>
  <si>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</si>
  <si>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</si>
  <si>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</si>
  <si>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</si>
  <si>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</si>
  <si>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</si>
  <si>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</si>
  <si>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</si>
  <si>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</si>
  <si>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</si>
  <si>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</si>
  <si>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</si>
  <si>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</si>
  <si>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</si>
  <si>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</si>
  <si>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</si>
  <si>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</si>
  <si>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</si>
  <si>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</si>
  <si>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</si>
  <si>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</si>
  <si>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</si>
  <si>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</si>
  <si>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</si>
  <si>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</si>
  <si>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</si>
  <si>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</si>
  <si>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</si>
  <si>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</si>
  <si>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</si>
  <si>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</si>
  <si>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</si>
  <si>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</si>
  <si>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</si>
  <si>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</si>
  <si>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</si>
  <si>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</si>
  <si>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</si>
  <si>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</si>
  <si>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</si>
  <si>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</si>
  <si>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</si>
  <si>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</si>
  <si>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</si>
  <si>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</si>
  <si>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</si>
  <si>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</si>
  <si>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</si>
  <si>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</si>
  <si>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</si>
  <si>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</si>
  <si>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</si>
  <si>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</si>
  <si>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</si>
  <si>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</si>
  <si>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</si>
  <si>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</si>
  <si>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</si>
  <si>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</si>
  <si>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</si>
  <si>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</si>
  <si>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</si>
  <si>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</si>
  <si>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</si>
  <si>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</si>
  <si>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</si>
  <si>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</si>
  <si>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</si>
  <si>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</si>
  <si>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</si>
  <si>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</si>
  <si>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</si>
  <si>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</si>
  <si>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</si>
  <si>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</si>
  <si>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</si>
  <si>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</si>
  <si>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</si>
  <si>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</si>
  <si>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</si>
  <si>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</si>
  <si>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</si>
  <si>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</si>
  <si>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</si>
  <si>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</si>
  <si>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</si>
  <si>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</si>
  <si>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</si>
  <si>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</si>
  <si>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</si>
  <si>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</si>
  <si>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</si>
  <si>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</si>
  <si>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</si>
  <si>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</si>
  <si>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</si>
  <si>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</si>
  <si>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</si>
  <si>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</si>
  <si>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</si>
  <si>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</si>
  <si>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</si>
  <si>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</si>
  <si>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</si>
  <si>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</si>
  <si>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</si>
  <si>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</si>
  <si>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</si>
  <si>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</si>
  <si>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</si>
  <si>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</si>
  <si>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</si>
  <si>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</si>
  <si>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</si>
  <si>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</si>
  <si>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</si>
  <si>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</si>
  <si>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</si>
  <si>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</si>
  <si>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</si>
  <si>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</si>
  <si>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</si>
  <si>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</si>
  <si>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</si>
  <si>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</si>
  <si>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</si>
  <si>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</si>
  <si>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</si>
  <si>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</si>
  <si>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</si>
  <si>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</si>
  <si>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</si>
  <si>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</si>
  <si>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</si>
  <si>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</si>
  <si>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</si>
  <si>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</si>
  <si>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</si>
  <si>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</si>
  <si>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</si>
  <si>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</si>
  <si>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</si>
  <si>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</si>
  <si>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</si>
  <si>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</si>
  <si>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</si>
  <si>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</si>
  <si>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</si>
  <si>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</si>
  <si>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</si>
  <si>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</si>
  <si>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</si>
  <si>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</si>
  <si>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</si>
  <si>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</si>
  <si>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</si>
  <si>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</si>
  <si>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</si>
  <si>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</si>
  <si>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</si>
  <si>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</si>
  <si>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</si>
  <si>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</si>
  <si>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</si>
  <si>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</si>
  <si>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</si>
  <si>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</si>
  <si>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</si>
  <si>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</si>
  <si>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</si>
  <si>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</si>
  <si>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</si>
  <si>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</si>
  <si>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</si>
  <si>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</si>
  <si>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</si>
  <si>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</si>
  <si>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</si>
  <si>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</si>
  <si>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</si>
  <si>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</si>
  <si>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</si>
  <si>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</si>
  <si>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</si>
  <si>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</si>
  <si>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</si>
  <si>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</si>
  <si>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</si>
  <si>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</si>
  <si>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</si>
  <si>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</si>
  <si>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</si>
  <si>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</si>
  <si>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</si>
  <si>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</si>
  <si>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</si>
  <si>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</si>
  <si>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</si>
  <si>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</si>
  <si>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</si>
  <si>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</si>
  <si>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</si>
  <si>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</si>
  <si>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</si>
  <si>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</si>
  <si>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</si>
  <si>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</si>
  <si>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</si>
  <si>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</si>
  <si>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</si>
  <si>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</si>
  <si>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</si>
  <si>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</si>
  <si>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</si>
  <si>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</si>
  <si>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</si>
  <si>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</si>
  <si>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</si>
  <si>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</si>
  <si>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</si>
  <si>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</si>
  <si>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</si>
  <si>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</si>
  <si>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</si>
  <si>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</si>
  <si>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</si>
  <si>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</si>
  <si>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</si>
  <si>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</si>
  <si>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</si>
  <si>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</si>
  <si>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</si>
  <si>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</si>
  <si>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</si>
  <si>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</si>
  <si>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</si>
  <si>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</si>
  <si>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</si>
  <si>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</si>
  <si>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</si>
  <si>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</si>
  <si>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</si>
  <si>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</si>
  <si>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</si>
  <si>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</si>
  <si>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</si>
  <si>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</si>
  <si>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</si>
  <si>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</si>
  <si>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</si>
  <si>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</si>
  <si>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</si>
  <si>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</si>
  <si>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</si>
  <si>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</si>
  <si>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</si>
  <si>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</si>
  <si>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</si>
  <si>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</si>
  <si>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</si>
  <si>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</si>
  <si>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</si>
  <si>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</si>
  <si>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</si>
  <si>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</si>
  <si>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</si>
  <si>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</si>
  <si>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</si>
  <si>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</si>
  <si>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</si>
  <si>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</si>
  <si>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</si>
  <si>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</si>
  <si>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</si>
  <si>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</si>
  <si>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</si>
  <si>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</si>
  <si>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</si>
  <si>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</si>
  <si>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</si>
  <si>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</si>
  <si>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</si>
  <si>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</si>
  <si>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</si>
  <si>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</si>
  <si>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</si>
  <si>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</si>
  <si>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</si>
  <si>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</si>
  <si>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</si>
  <si>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</si>
  <si>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</si>
  <si>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</si>
  <si>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</si>
  <si>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</si>
  <si>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</si>
  <si>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</si>
  <si>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</si>
  <si>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</si>
  <si>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</si>
  <si>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</si>
  <si>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</si>
  <si>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</si>
  <si>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</si>
  <si>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</si>
  <si>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</si>
  <si>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</si>
  <si>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</si>
  <si>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</si>
  <si>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</si>
  <si>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</si>
  <si>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</si>
  <si>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</si>
  <si>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</si>
  <si>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</si>
  <si>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</si>
  <si>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</si>
  <si>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</si>
  <si>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</si>
  <si>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</si>
  <si>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</si>
  <si>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</si>
  <si>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</si>
  <si>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</si>
  <si>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</si>
  <si>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</si>
  <si>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</si>
  <si>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</si>
  <si>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</si>
  <si>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</si>
  <si>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</si>
  <si>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</si>
  <si>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</si>
  <si>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</si>
  <si>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</si>
  <si>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</si>
  <si>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</si>
  <si>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</si>
  <si>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</si>
  <si>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</si>
  <si>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</si>
  <si>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</si>
  <si>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</si>
  <si>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</si>
  <si>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</si>
  <si>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</si>
  <si>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</si>
  <si>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</si>
  <si>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</si>
  <si>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</si>
  <si>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</si>
  <si>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</si>
  <si>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</si>
  <si>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</si>
  <si>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</si>
  <si>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</si>
  <si>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</si>
  <si>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</si>
  <si>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</si>
  <si>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</si>
  <si>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</si>
  <si>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</si>
  <si>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</si>
  <si>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</si>
  <si>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</si>
  <si>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</si>
  <si>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</si>
  <si>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</si>
  <si>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</si>
  <si>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</si>
  <si>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</si>
  <si>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</si>
  <si>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</si>
  <si>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</si>
  <si>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</si>
  <si>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</si>
  <si>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</si>
  <si>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</si>
  <si>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</si>
  <si>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</si>
  <si>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</si>
  <si>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</si>
  <si>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</si>
  <si>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</si>
  <si>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</si>
  <si>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</si>
  <si>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</si>
  <si>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</si>
  <si>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</si>
  <si>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</si>
  <si>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</si>
  <si>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</si>
  <si>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</si>
  <si>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</si>
  <si>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</si>
  <si>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</si>
  <si>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</si>
  <si>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</si>
  <si>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</si>
  <si>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</si>
  <si>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</si>
  <si>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</si>
  <si>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</si>
  <si>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</si>
  <si>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</si>
  <si>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</si>
  <si>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</si>
  <si>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</si>
  <si>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</si>
  <si>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</si>
  <si>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</si>
  <si>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</si>
  <si>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</si>
  <si>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</si>
  <si>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</si>
  <si>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</si>
  <si>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</si>
  <si>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</si>
  <si>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</si>
  <si>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</si>
  <si>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</si>
  <si>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</si>
  <si>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</si>
  <si>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</si>
  <si>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</si>
  <si>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</si>
  <si>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</si>
  <si>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</si>
  <si>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</si>
  <si>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</si>
  <si>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</si>
  <si>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</si>
  <si>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</si>
  <si>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</si>
  <si>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</si>
  <si>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</si>
  <si>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</si>
  <si>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</si>
  <si>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</si>
  <si>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</si>
  <si>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</si>
  <si>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</si>
  <si>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</si>
  <si>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</si>
  <si>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</si>
  <si>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</si>
  <si>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</si>
  <si>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</si>
  <si>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</si>
  <si>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</si>
  <si>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</si>
  <si>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</si>
  <si>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</si>
  <si>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</si>
  <si>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</si>
  <si>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</si>
  <si>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</si>
  <si>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</si>
  <si>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</si>
  <si>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</si>
  <si>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</si>
  <si>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</si>
  <si>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</si>
  <si>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</si>
  <si>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</si>
  <si>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</si>
  <si>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</si>
  <si>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</si>
  <si>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</si>
  <si>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</si>
  <si>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</si>
  <si>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</si>
  <si>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</si>
  <si>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</si>
  <si>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</si>
  <si>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</si>
  <si>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</si>
  <si>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</si>
  <si>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</si>
  <si>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</si>
  <si>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</si>
  <si>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</si>
  <si>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</si>
  <si>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</si>
  <si>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</si>
  <si>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</si>
  <si>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</si>
  <si>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</si>
  <si>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</si>
  <si>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</si>
  <si>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</si>
  <si>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</si>
  <si>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</si>
  <si>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</si>
  <si>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</si>
  <si>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</si>
  <si>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</si>
  <si>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</si>
  <si>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</si>
  <si>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</si>
  <si>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</si>
  <si>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</si>
  <si>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</si>
  <si>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</si>
  <si>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</si>
  <si>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</si>
  <si>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</si>
  <si>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</si>
  <si>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</si>
  <si>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</si>
  <si>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</si>
  <si>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</si>
  <si>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</si>
  <si>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</si>
  <si>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</si>
  <si>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</si>
  <si>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</si>
  <si>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</si>
  <si>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</si>
  <si>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</si>
  <si>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</si>
  <si>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</si>
  <si>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</si>
  <si>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</si>
  <si>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</si>
  <si>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</si>
  <si>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</si>
  <si>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</si>
  <si>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</si>
  <si>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</si>
  <si>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</si>
  <si>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</si>
  <si>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</si>
  <si>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</si>
  <si>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</si>
  <si>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</si>
  <si>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</si>
  <si>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</si>
  <si>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</si>
  <si>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</si>
  <si>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</si>
  <si>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</si>
  <si>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</si>
  <si>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</si>
  <si>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</si>
  <si>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</si>
  <si>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</si>
  <si>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</si>
  <si>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</si>
  <si>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</si>
  <si>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</si>
  <si>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</si>
  <si>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</si>
  <si>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</si>
  <si>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</si>
  <si>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</si>
  <si>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</si>
  <si>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</si>
  <si>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</si>
  <si>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</si>
  <si>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</si>
  <si>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</si>
  <si>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</si>
  <si>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</si>
  <si>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</si>
  <si>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</si>
  <si>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</si>
  <si>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</si>
  <si>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</si>
  <si>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</si>
  <si>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</si>
  <si>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</si>
  <si>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</si>
  <si>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</si>
  <si>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</si>
  <si>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</si>
  <si>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</si>
  <si>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</si>
  <si>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</si>
  <si>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</si>
  <si>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</si>
  <si>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</si>
  <si>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</si>
  <si>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</si>
  <si>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</si>
  <si>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</si>
  <si>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</si>
  <si>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</si>
  <si>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</si>
  <si>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</si>
  <si>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</si>
  <si>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</si>
  <si>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</si>
  <si>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</si>
  <si>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</si>
  <si>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</si>
  <si>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</si>
  <si>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</si>
  <si>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</si>
  <si>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</si>
  <si>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</si>
  <si>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</si>
  <si>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</si>
  <si>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</si>
  <si>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</si>
  <si>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</si>
  <si>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</si>
  <si>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</si>
  <si>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</si>
  <si>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</si>
  <si>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</si>
  <si>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</si>
  <si>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</si>
  <si>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</si>
  <si>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</si>
  <si>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</si>
  <si>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</si>
  <si>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</si>
  <si>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</si>
  <si>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</si>
  <si>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</si>
  <si>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</si>
  <si>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</si>
  <si>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</si>
  <si>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</si>
  <si>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</si>
  <si>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</si>
  <si>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</si>
  <si>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</si>
  <si>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</si>
  <si>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</si>
  <si>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</si>
  <si>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</si>
  <si>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</si>
  <si>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</si>
  <si>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</si>
  <si>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</si>
  <si>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</si>
  <si>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</si>
  <si>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</si>
  <si>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</si>
  <si>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</si>
  <si>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</si>
  <si>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</si>
  <si>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</si>
  <si>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</si>
  <si>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</si>
  <si>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</si>
  <si>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</si>
  <si>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</si>
  <si>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</si>
  <si>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</si>
  <si>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</si>
  <si>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</si>
  <si>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</si>
  <si>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</si>
  <si>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</si>
  <si>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</si>
  <si>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</si>
  <si>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</si>
  <si>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</si>
  <si>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</si>
  <si>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</si>
  <si>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</si>
  <si>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</si>
  <si>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</si>
  <si>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</si>
  <si>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</si>
  <si>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</si>
  <si>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</si>
  <si>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</si>
  <si>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</si>
  <si>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</si>
  <si>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</si>
  <si>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</si>
  <si>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</si>
  <si>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</si>
  <si>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</si>
  <si>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</si>
  <si>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</si>
  <si>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</si>
  <si>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</si>
  <si>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</si>
  <si>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</si>
  <si>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</si>
  <si>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</si>
  <si>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</si>
  <si>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</si>
  <si>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</si>
  <si>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</si>
  <si>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</si>
  <si>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</si>
  <si>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</si>
  <si>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</si>
  <si>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</si>
  <si>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</si>
  <si>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</si>
  <si>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</si>
  <si>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</si>
  <si>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</si>
  <si>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</si>
  <si>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</si>
  <si>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</si>
  <si>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</si>
  <si>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</si>
  <si>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</si>
  <si>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</si>
  <si>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</si>
  <si>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</si>
  <si>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</si>
  <si>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</si>
  <si>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</si>
  <si>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</si>
  <si>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</si>
  <si>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</si>
  <si>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</si>
  <si>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</si>
  <si>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</si>
  <si>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</si>
  <si>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</si>
  <si>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</si>
  <si>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</si>
  <si>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</si>
  <si>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</si>
  <si>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</si>
  <si>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</si>
  <si>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</si>
  <si>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</si>
  <si>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</si>
  <si>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</si>
  <si>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</si>
  <si>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</si>
  <si>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</si>
  <si>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</si>
  <si>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</si>
  <si>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</si>
  <si>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</si>
  <si>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</si>
  <si>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</si>
  <si>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</si>
  <si>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</si>
  <si>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</si>
  <si>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</si>
  <si>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</si>
  <si>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</si>
  <si>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</si>
  <si>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</si>
  <si>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</si>
  <si>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</si>
  <si>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</si>
  <si>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</si>
  <si>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</si>
  <si>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</si>
  <si>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</si>
  <si>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</si>
  <si>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</si>
  <si>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</si>
  <si>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</si>
  <si>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</si>
  <si>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</si>
  <si>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</si>
  <si>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</si>
  <si>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</si>
  <si>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</si>
  <si>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</si>
  <si>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</si>
  <si>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</si>
  <si>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</si>
  <si>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</si>
  <si>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</si>
  <si>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</si>
  <si>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</si>
  <si>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</si>
  <si>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</si>
  <si>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</si>
  <si>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</si>
  <si>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</si>
  <si>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</si>
  <si>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</si>
  <si>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</si>
  <si>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</si>
  <si>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</si>
  <si>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</si>
  <si>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</si>
  <si>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</si>
  <si>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</si>
  <si>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</si>
  <si>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</si>
  <si>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</si>
  <si>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</si>
  <si>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</si>
  <si>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</si>
  <si>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</si>
  <si>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</si>
  <si>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</si>
  <si>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</si>
  <si>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</si>
  <si>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</si>
  <si>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</si>
  <si>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</si>
  <si>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</si>
  <si>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</si>
  <si>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</si>
  <si>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</si>
  <si>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</si>
  <si>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</si>
  <si>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</si>
  <si>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</si>
  <si>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</si>
  <si>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</si>
  <si>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</si>
  <si>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</si>
  <si>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</si>
  <si>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</si>
  <si>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</si>
  <si>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</si>
  <si>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</si>
  <si>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</si>
  <si>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</si>
  <si>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</si>
  <si>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</si>
  <si>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</si>
  <si>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</si>
  <si>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</si>
  <si>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</si>
  <si>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</si>
  <si>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</si>
  <si>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</si>
  <si>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</si>
  <si>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</si>
  <si>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</si>
  <si>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</si>
  <si>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</si>
  <si>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</si>
  <si>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</si>
  <si>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</si>
  <si>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</si>
  <si>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</si>
  <si>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</si>
  <si>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</si>
  <si>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</si>
  <si>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</si>
  <si>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</si>
  <si>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</si>
  <si>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</si>
  <si>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</si>
  <si>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</si>
  <si>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</si>
  <si>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</si>
  <si>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</si>
  <si>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</si>
  <si>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</si>
  <si>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</si>
  <si>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</si>
  <si>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</si>
  <si>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</si>
  <si>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</si>
  <si>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</si>
  <si>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</si>
  <si>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</si>
  <si>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</si>
  <si>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</si>
  <si>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</si>
  <si>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</si>
  <si>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</si>
  <si>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</si>
  <si>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</si>
  <si>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</si>
  <si>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</si>
  <si>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</si>
  <si>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</si>
  <si>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</si>
  <si>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</si>
  <si>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</si>
  <si>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</si>
  <si>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</si>
  <si>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</si>
  <si>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</si>
  <si>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</si>
  <si>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</si>
  <si>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</si>
  <si>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</si>
  <si>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</si>
  <si>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</si>
  <si>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</si>
  <si>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</si>
  <si>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</si>
  <si>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</si>
  <si>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</si>
  <si>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</si>
  <si>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</si>
  <si>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</si>
  <si>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</si>
  <si>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</si>
  <si>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</si>
  <si>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</si>
  <si>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</si>
  <si>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</si>
  <si>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</si>
  <si>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</si>
  <si>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</si>
  <si>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</si>
  <si>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</si>
  <si>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</si>
  <si>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</si>
  <si>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</si>
  <si>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</si>
  <si>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</si>
  <si>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</si>
  <si>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</si>
  <si>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</si>
  <si>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</si>
  <si>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</si>
  <si>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</si>
  <si>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</si>
  <si>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</si>
  <si>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</si>
  <si>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</si>
  <si>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</si>
  <si>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</si>
  <si>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</si>
  <si>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</si>
  <si>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</si>
  <si>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</si>
  <si>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</si>
  <si>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</si>
  <si>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</si>
  <si>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</si>
  <si>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</si>
  <si>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</si>
  <si>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</si>
  <si>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</si>
  <si>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</si>
  <si>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</si>
  <si>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</si>
  <si>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</si>
  <si>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</si>
  <si>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</si>
  <si>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</si>
  <si>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</si>
  <si>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</si>
  <si>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</si>
  <si>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</si>
  <si>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</si>
  <si>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</si>
  <si>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</si>
  <si>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</si>
  <si>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</si>
  <si>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</si>
  <si>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</si>
  <si>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</si>
  <si>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</si>
  <si>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</si>
  <si>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</si>
  <si>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</si>
  <si>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</si>
  <si>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</si>
  <si>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</si>
  <si>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</si>
  <si>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</si>
  <si>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</si>
  <si>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</si>
  <si>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</si>
  <si>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</si>
  <si>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</si>
  <si>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</si>
  <si>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</si>
  <si>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</si>
  <si>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</si>
  <si>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</si>
  <si>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</si>
  <si>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</si>
  <si>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</si>
  <si>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</si>
  <si>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</si>
  <si>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</si>
  <si>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</si>
  <si>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</si>
  <si>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</si>
  <si>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</si>
  <si>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</si>
  <si>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</si>
  <si>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</si>
  <si>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</si>
  <si>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</si>
  <si>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</si>
  <si>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</si>
  <si>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</si>
  <si>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</si>
  <si>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</si>
  <si>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</si>
  <si>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</si>
  <si>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</si>
  <si>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</si>
  <si>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</si>
  <si>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</si>
  <si>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</si>
  <si>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</si>
  <si>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</si>
  <si>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</si>
  <si>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</si>
  <si>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</si>
  <si>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</si>
  <si>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</si>
  <si>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</si>
  <si>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</si>
  <si>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</si>
  <si>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</si>
  <si>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</si>
  <si>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</si>
  <si>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</si>
  <si>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</si>
  <si>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</si>
  <si>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</si>
  <si>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</si>
  <si>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</si>
  <si>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</si>
  <si>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</si>
  <si>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</si>
  <si>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</si>
  <si>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</si>
  <si>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</si>
  <si>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</si>
  <si>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</si>
  <si>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</si>
  <si>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</si>
  <si>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</si>
  <si>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</si>
  <si>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</si>
  <si>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</si>
  <si>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</si>
  <si>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</si>
  <si>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</si>
  <si>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</si>
  <si>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</si>
  <si>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</si>
  <si>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</si>
  <si>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</si>
  <si>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</si>
  <si>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</si>
  <si>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</si>
  <si>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</si>
  <si>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</si>
  <si>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</si>
  <si>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</si>
  <si>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</si>
  <si>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</si>
  <si>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</si>
  <si>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</si>
  <si>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</si>
  <si>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</si>
  <si>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</si>
  <si>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</si>
  <si>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</si>
  <si>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</si>
  <si>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</si>
  <si>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</si>
  <si>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</si>
  <si>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</si>
  <si>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</si>
  <si>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</si>
  <si>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</si>
  <si>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</si>
  <si>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</si>
  <si>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</si>
  <si>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</si>
  <si>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</si>
  <si>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</si>
  <si>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</si>
  <si>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</si>
  <si>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</si>
  <si>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</si>
  <si>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</si>
  <si>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</si>
  <si>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</si>
  <si>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</si>
  <si>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</si>
  <si>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</si>
  <si>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</si>
  <si>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</si>
  <si>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</si>
  <si>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</si>
  <si>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</si>
  <si>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</si>
  <si>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</si>
  <si>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</si>
  <si>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</si>
  <si>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</si>
  <si>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</si>
  <si>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</si>
  <si>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</si>
  <si>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</si>
  <si>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</si>
  <si>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</si>
  <si>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</si>
  <si>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</si>
  <si>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</si>
  <si>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</si>
  <si>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</si>
  <si>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</si>
  <si>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</si>
  <si>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</si>
  <si>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</si>
  <si>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</si>
  <si>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</si>
  <si>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</si>
  <si>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</si>
  <si>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</si>
  <si>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</si>
  <si>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</si>
  <si>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</si>
  <si>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</si>
  <si>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</si>
  <si>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</si>
  <si>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</si>
  <si>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</si>
  <si>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</si>
  <si>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</si>
  <si>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</si>
  <si>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</si>
  <si>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</si>
  <si>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</si>
  <si>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</si>
  <si>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</si>
  <si>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</si>
  <si>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</si>
  <si>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</si>
  <si>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</si>
  <si>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</si>
  <si>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</si>
  <si>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</si>
  <si>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</si>
  <si>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</si>
  <si>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</si>
  <si>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</si>
  <si>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</si>
  <si>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</si>
  <si>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</si>
  <si>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</si>
  <si>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</si>
  <si>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</si>
  <si>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</si>
  <si>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</si>
  <si>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</si>
  <si>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</si>
  <si>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</si>
  <si>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</si>
  <si>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</si>
  <si>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</si>
  <si>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</si>
  <si>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</si>
  <si>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</si>
  <si>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</si>
  <si>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</si>
  <si>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</si>
  <si>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</si>
  <si>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</si>
  <si>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</si>
  <si>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</si>
  <si>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</si>
  <si>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</si>
  <si>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</si>
  <si>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</si>
  <si>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</si>
  <si>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</si>
  <si>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</si>
  <si>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</si>
  <si>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</si>
  <si>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</si>
  <si>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</si>
  <si>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</si>
  <si>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</si>
  <si>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</si>
  <si>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</si>
  <si>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</si>
  <si>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</si>
  <si>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</si>
  <si>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</si>
  <si>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</si>
  <si>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</si>
  <si>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</si>
  <si>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</si>
  <si>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</si>
  <si>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</si>
  <si>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</si>
  <si>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</si>
  <si>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</si>
  <si>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</si>
  <si>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</si>
  <si>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</si>
  <si>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</si>
  <si>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</si>
  <si>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</si>
  <si>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</si>
  <si>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</si>
  <si>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</si>
  <si>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</si>
  <si>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</si>
  <si>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</si>
  <si>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</si>
  <si>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</si>
  <si>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</si>
  <si>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</si>
  <si>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</si>
  <si>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</si>
  <si>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</si>
  <si>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</si>
  <si>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</si>
  <si>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</si>
  <si>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</si>
  <si>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</si>
  <si>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</si>
  <si>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</si>
  <si>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</si>
  <si>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</si>
  <si>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</si>
  <si>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</si>
  <si>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</si>
  <si>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</si>
  <si>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</si>
  <si>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</si>
  <si>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</si>
  <si>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</si>
  <si>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</si>
  <si>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</si>
  <si>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</si>
  <si>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</si>
  <si>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</si>
  <si>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</si>
  <si>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</si>
  <si>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</si>
  <si>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</si>
  <si>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</si>
  <si>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</si>
  <si>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</si>
  <si>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</si>
  <si>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</si>
  <si>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</si>
  <si>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</si>
  <si>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</si>
  <si>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</si>
  <si>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</si>
  <si>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</si>
  <si>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</si>
  <si>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</si>
  <si>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</si>
  <si>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</si>
  <si>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</si>
  <si>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</si>
  <si>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</si>
  <si>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</si>
  <si>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</si>
  <si>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</si>
  <si>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</si>
  <si>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</si>
  <si>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</si>
  <si>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</si>
  <si>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</si>
  <si>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</si>
  <si>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</si>
  <si>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</si>
  <si>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</si>
  <si>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</si>
  <si>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</si>
  <si>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</si>
  <si>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</si>
  <si>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</si>
  <si>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</si>
  <si>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</si>
  <si>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</si>
  <si>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</si>
  <si>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</si>
  <si>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</si>
  <si>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</si>
  <si>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</si>
  <si>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</si>
  <si>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</si>
  <si>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</si>
  <si>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</si>
  <si>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</si>
  <si>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</si>
  <si>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</si>
  <si>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</si>
  <si>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</si>
  <si>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</si>
  <si>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</si>
  <si>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</si>
  <si>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</si>
  <si>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</si>
  <si>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</si>
  <si>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</si>
  <si>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</si>
  <si>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</si>
  <si>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</si>
  <si>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</si>
  <si>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</si>
  <si>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</si>
  <si>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</si>
  <si>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</si>
  <si>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</si>
  <si>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</si>
  <si>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</si>
  <si>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</si>
  <si>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</si>
  <si>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</si>
  <si>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</si>
  <si>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</si>
  <si>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</si>
  <si>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</si>
  <si>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</si>
  <si>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</si>
  <si>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</si>
  <si>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</si>
  <si>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</si>
  <si>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</si>
  <si>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</si>
  <si>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</si>
  <si>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</si>
  <si>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</si>
  <si>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</si>
  <si>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</si>
  <si>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</si>
  <si>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</si>
  <si>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</si>
  <si>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</si>
  <si>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</si>
  <si>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</si>
  <si>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</si>
  <si>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</si>
  <si>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</si>
  <si>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</si>
  <si>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</si>
  <si>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</si>
  <si>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</si>
  <si>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</si>
  <si>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</si>
  <si>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</si>
  <si>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</si>
  <si>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</si>
  <si>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</si>
  <si>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</si>
  <si>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</si>
  <si>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</si>
  <si>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</si>
  <si>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</si>
  <si>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</si>
  <si>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</si>
  <si>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</si>
  <si>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</si>
  <si>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</si>
  <si>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</si>
  <si>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</si>
  <si>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</si>
  <si>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</si>
  <si>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</si>
  <si>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</si>
  <si>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</si>
  <si>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</si>
  <si>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</si>
  <si>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</si>
  <si>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</si>
  <si>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</si>
  <si>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</si>
  <si>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</si>
  <si>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</si>
  <si>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</si>
  <si>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</si>
  <si>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</si>
  <si>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</si>
  <si>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</si>
  <si>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</si>
  <si>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</si>
  <si>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</si>
  <si>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</si>
  <si>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</si>
  <si>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</si>
  <si>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</si>
  <si>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</si>
  <si>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</si>
  <si>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</si>
  <si>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</si>
  <si>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</si>
  <si>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</si>
  <si>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</si>
  <si>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</si>
  <si>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</si>
  <si>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</si>
  <si>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</si>
  <si>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</si>
  <si>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</si>
  <si>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</si>
  <si>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</si>
  <si>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</si>
  <si>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</si>
  <si>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</si>
  <si>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</si>
  <si>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</si>
  <si>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</si>
  <si>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</si>
  <si>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</si>
  <si>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</si>
  <si>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</si>
  <si>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</si>
  <si>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</si>
  <si>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</si>
  <si>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</si>
  <si>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</si>
  <si>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</si>
  <si>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</si>
  <si>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</si>
  <si>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</si>
  <si>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</si>
  <si>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</si>
  <si>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</si>
  <si>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</si>
  <si>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</si>
  <si>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</si>
  <si>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</si>
  <si>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</si>
  <si>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</si>
  <si>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</si>
  <si>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</si>
  <si>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</si>
  <si>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</si>
  <si>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</si>
  <si>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</si>
  <si>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</si>
  <si>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</si>
  <si>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</si>
  <si>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</si>
  <si>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</si>
  <si>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</si>
  <si>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</si>
  <si>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</si>
  <si>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</si>
  <si>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</si>
  <si>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</si>
  <si>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</si>
  <si>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</si>
  <si>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</si>
  <si>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</si>
  <si>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</si>
  <si>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</si>
  <si>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</si>
  <si>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</si>
  <si>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</si>
  <si>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</si>
  <si>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</si>
  <si>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</si>
  <si>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</si>
  <si>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</si>
  <si>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</si>
  <si>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</si>
  <si>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</si>
  <si>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</si>
  <si>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</si>
  <si>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</si>
  <si>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</si>
  <si>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</si>
  <si>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</si>
  <si>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</si>
  <si>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</si>
  <si>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</si>
  <si>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</si>
  <si>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</si>
  <si>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</si>
  <si>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</si>
  <si>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</si>
  <si>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</si>
  <si>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</si>
  <si>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</si>
  <si>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</si>
  <si>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</si>
  <si>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</si>
  <si>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</si>
  <si>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</si>
  <si>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</si>
  <si>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</si>
  <si>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</si>
  <si>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</si>
  <si>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</si>
  <si>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</si>
  <si>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</si>
  <si>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</si>
  <si>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</si>
  <si>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</si>
  <si>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</si>
  <si>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</si>
  <si>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</si>
  <si>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</si>
  <si>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</si>
  <si>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</si>
  <si>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</si>
  <si>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</si>
  <si>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</si>
  <si>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</si>
  <si>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</si>
  <si>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</si>
  <si>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</si>
  <si>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</si>
  <si>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</si>
  <si>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</si>
  <si>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</si>
  <si>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</si>
  <si>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</si>
  <si>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</si>
  <si>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</si>
  <si>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</si>
  <si>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</si>
  <si>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</si>
  <si>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</si>
  <si>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</si>
  <si>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</si>
  <si>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</si>
  <si>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</si>
  <si>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</si>
  <si>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</si>
  <si>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</si>
  <si>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</si>
  <si>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</si>
  <si>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</si>
  <si>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</si>
  <si>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</si>
  <si>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</si>
  <si>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</si>
  <si>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</si>
  <si>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</si>
  <si>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</si>
  <si>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</si>
  <si>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</si>
  <si>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</si>
  <si>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</si>
  <si>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</si>
  <si>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</si>
  <si>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</si>
  <si>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</si>
  <si>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</si>
  <si>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</si>
  <si>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</si>
  <si>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</si>
  <si>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</si>
  <si>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</si>
  <si>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</si>
  <si>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</si>
  <si>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</si>
  <si>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</si>
  <si>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</si>
  <si>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</si>
  <si>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</si>
  <si>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</si>
  <si>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</si>
  <si>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</si>
  <si>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</si>
  <si>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</si>
  <si>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</si>
  <si>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</si>
  <si>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</si>
  <si>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</si>
  <si>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</si>
  <si>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</si>
  <si>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</si>
  <si>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</si>
  <si>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</si>
  <si>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</si>
  <si>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</si>
  <si>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</si>
  <si>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</si>
  <si>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</si>
  <si>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</si>
  <si>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</si>
  <si>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</si>
  <si>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</si>
  <si>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</si>
  <si>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</si>
  <si>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</si>
  <si>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</si>
  <si>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</si>
  <si>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</si>
  <si>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</si>
  <si>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</si>
  <si>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</si>
  <si>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</si>
  <si>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</si>
  <si>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</si>
  <si>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</si>
  <si>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</si>
  <si>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</si>
  <si>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</si>
  <si>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</si>
  <si>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</si>
  <si>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</si>
  <si>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</si>
  <si>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</si>
  <si>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</si>
  <si>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</si>
  <si>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</si>
  <si>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</si>
  <si>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</si>
  <si>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</si>
  <si>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</si>
  <si>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</si>
  <si>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</si>
  <si>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</si>
  <si>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</si>
  <si>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</si>
  <si>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</si>
  <si>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</si>
  <si>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</si>
  <si>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</si>
  <si>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</si>
  <si>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</si>
  <si>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</si>
  <si>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</si>
  <si>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</si>
  <si>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</si>
  <si>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</si>
  <si>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</si>
  <si>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</si>
  <si>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</si>
  <si>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</si>
  <si>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</si>
  <si>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</si>
  <si>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</si>
  <si>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</si>
  <si>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</si>
  <si>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</si>
  <si>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</si>
  <si>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</si>
  <si>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</si>
  <si>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</si>
  <si>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</si>
  <si>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</si>
  <si>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</si>
  <si>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</si>
  <si>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</si>
  <si>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</si>
  <si>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</si>
  <si>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</si>
  <si>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</si>
  <si>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</si>
  <si>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</si>
  <si>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</si>
  <si>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</si>
  <si>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</si>
  <si>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</si>
  <si>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</si>
  <si>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</si>
  <si>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</si>
  <si>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</si>
  <si>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</si>
  <si>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</si>
  <si>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</si>
  <si>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</si>
  <si>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</si>
  <si>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</si>
  <si>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</si>
  <si>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</si>
  <si>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</si>
  <si>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</si>
  <si>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</si>
  <si>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</si>
  <si>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</si>
  <si>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</si>
  <si>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</si>
  <si>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</si>
  <si>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</si>
  <si>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</si>
  <si>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</si>
  <si>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</si>
  <si>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</si>
  <si>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</si>
  <si>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</si>
  <si>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</si>
  <si>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</si>
  <si>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</si>
  <si>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</si>
  <si>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</si>
  <si>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</si>
  <si>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</si>
  <si>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</si>
  <si>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</si>
  <si>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</si>
  <si>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</si>
  <si>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</si>
  <si>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</si>
  <si>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</si>
  <si>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</si>
  <si>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</si>
  <si>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</si>
  <si>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</si>
  <si>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</si>
  <si>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</si>
  <si>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</si>
  <si>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</si>
  <si>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</si>
  <si>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</si>
  <si>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</si>
  <si>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</si>
  <si>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</si>
  <si>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</si>
  <si>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</si>
  <si>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</si>
  <si>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</si>
  <si>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</si>
  <si>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</si>
  <si>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</si>
  <si>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</si>
  <si>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</si>
  <si>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</si>
  <si>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</si>
  <si>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</si>
  <si>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</si>
  <si>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</si>
  <si>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</si>
  <si>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</si>
  <si>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</si>
  <si>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</si>
  <si>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</si>
  <si>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</si>
  <si>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</si>
  <si>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</si>
  <si>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</si>
  <si>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</si>
  <si>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</si>
  <si>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</si>
  <si>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</si>
  <si>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</si>
  <si>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</si>
  <si>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</si>
  <si>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</si>
  <si>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</si>
  <si>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</si>
  <si>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</si>
  <si>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</si>
  <si>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</si>
  <si>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</si>
  <si>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</si>
  <si>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</si>
  <si>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</si>
  <si>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</si>
  <si>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</si>
  <si>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</si>
  <si>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</si>
  <si>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</si>
  <si>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</si>
  <si>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</si>
  <si>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</si>
  <si>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</si>
  <si>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</si>
  <si>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</si>
  <si>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</si>
  <si>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</si>
  <si>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</si>
  <si>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</si>
  <si>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</si>
  <si>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</si>
  <si>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</si>
  <si>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</si>
  <si>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</si>
  <si>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</si>
  <si>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</si>
  <si>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</si>
  <si>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</si>
  <si>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</si>
  <si>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</si>
  <si>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</si>
  <si>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</si>
  <si>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</si>
  <si>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</si>
  <si>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</si>
  <si>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</si>
  <si>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</si>
  <si>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</si>
  <si>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</si>
  <si>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</si>
  <si>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</si>
  <si>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</si>
  <si>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</si>
  <si>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</si>
  <si>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</si>
  <si>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</si>
  <si>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</si>
  <si>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</si>
  <si>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</si>
  <si>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</si>
  <si>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</si>
  <si>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</si>
  <si>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</si>
  <si>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</si>
  <si>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</si>
  <si>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</si>
  <si>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</si>
  <si>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</si>
  <si>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</si>
  <si>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</si>
  <si>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</si>
  <si>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</si>
  <si>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</si>
  <si>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</si>
  <si>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</si>
  <si>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</si>
  <si>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</si>
  <si>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</si>
  <si>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</si>
  <si>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</si>
  <si>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</si>
  <si>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</si>
  <si>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</si>
  <si>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</si>
  <si>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</si>
  <si>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</si>
  <si>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</si>
  <si>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</si>
  <si>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</si>
  <si>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</si>
  <si>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</si>
  <si>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</si>
  <si>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</si>
  <si>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</si>
  <si>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</si>
  <si>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</si>
  <si>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</si>
  <si>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</si>
  <si>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</si>
  <si>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</si>
  <si>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</si>
  <si>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</si>
  <si>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</si>
  <si>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</si>
  <si>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</si>
  <si>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</si>
  <si>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</si>
  <si>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</si>
  <si>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</si>
  <si>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</si>
  <si>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</si>
  <si>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</si>
  <si>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</si>
  <si>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</si>
  <si>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</si>
  <si>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</si>
  <si>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</si>
  <si>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</si>
  <si>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</si>
  <si>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</si>
  <si>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</si>
  <si>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</si>
  <si>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</si>
  <si>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</si>
  <si>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</si>
  <si>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</si>
  <si>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</si>
  <si>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</si>
  <si>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</si>
  <si>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</si>
  <si>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</si>
  <si>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</si>
  <si>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</si>
  <si>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</si>
  <si>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</si>
  <si>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</si>
  <si>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</si>
  <si>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</si>
  <si>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</si>
  <si>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</si>
  <si>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</si>
  <si>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</si>
  <si>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</si>
  <si>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</si>
  <si>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</si>
  <si>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</si>
  <si>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</si>
  <si>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</si>
  <si>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</si>
  <si>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</si>
  <si>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</si>
  <si>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</si>
  <si>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</si>
  <si>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</si>
  <si>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</si>
  <si>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</si>
  <si>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</si>
  <si>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</si>
  <si>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</si>
  <si>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</si>
  <si>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</si>
  <si>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</si>
  <si>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</si>
  <si>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</si>
  <si>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</si>
  <si>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</si>
  <si>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</si>
  <si>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</si>
  <si>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</si>
  <si>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</si>
  <si>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</si>
  <si>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</si>
  <si>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</si>
  <si>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</si>
  <si>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</si>
  <si>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</si>
  <si>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</si>
  <si>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</si>
  <si>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</si>
  <si>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</si>
  <si>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</si>
  <si>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</si>
  <si>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</si>
  <si>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</si>
  <si>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</si>
  <si>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</si>
  <si>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</si>
  <si>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</si>
  <si>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</si>
  <si>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</si>
  <si>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</si>
  <si>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</si>
  <si>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</si>
  <si>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</si>
  <si>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</si>
  <si>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</si>
  <si>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</si>
  <si>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</si>
  <si>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</si>
  <si>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</si>
  <si>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</si>
  <si>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</si>
  <si>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</si>
  <si>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</si>
  <si>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</si>
  <si>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</si>
  <si>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</si>
  <si>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</si>
  <si>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</si>
  <si>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</si>
  <si>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</si>
  <si>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</si>
  <si>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</si>
  <si>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</si>
  <si>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</si>
  <si>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</si>
  <si>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</si>
  <si>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</si>
  <si>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</si>
  <si>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</si>
  <si>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</si>
  <si>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</si>
  <si>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</si>
  <si>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</si>
  <si>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</si>
  <si>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</si>
  <si>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</si>
  <si>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</si>
  <si>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</si>
  <si>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</si>
  <si>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</si>
  <si>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</si>
  <si>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</si>
  <si>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</si>
  <si>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</si>
  <si>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</si>
  <si>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</si>
  <si>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</si>
  <si>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</si>
  <si>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</si>
  <si>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</si>
  <si>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</si>
  <si>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</si>
  <si>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</si>
  <si>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</si>
  <si>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</si>
  <si>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</si>
  <si>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</si>
  <si>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</si>
  <si>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</si>
  <si>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</si>
  <si>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</si>
  <si>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</si>
  <si>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</si>
  <si>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</si>
  <si>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</si>
  <si>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</si>
  <si>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</si>
  <si>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</si>
  <si>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</si>
  <si>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</si>
  <si>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</si>
  <si>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</si>
  <si>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</si>
  <si>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</si>
  <si>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</si>
  <si>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</si>
  <si>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</si>
  <si>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</si>
  <si>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</si>
  <si>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</si>
  <si>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</si>
  <si>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</si>
  <si>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</si>
  <si>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</si>
  <si>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</si>
  <si>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</si>
  <si>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</si>
  <si>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</si>
  <si>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</si>
  <si>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</si>
  <si>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</si>
  <si>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</si>
  <si>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</si>
  <si>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</si>
  <si>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</si>
  <si>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</si>
  <si>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</si>
  <si>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</si>
  <si>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</si>
  <si>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</si>
  <si>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</si>
  <si>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</si>
  <si>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</si>
  <si>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</si>
  <si>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</si>
  <si>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</si>
  <si>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</si>
  <si>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</si>
  <si>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</si>
  <si>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</si>
  <si>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</si>
  <si>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</si>
  <si>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</si>
  <si>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</si>
  <si>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</si>
  <si>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</si>
  <si>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</si>
  <si>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</si>
  <si>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</si>
  <si>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</si>
  <si>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</si>
  <si>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</si>
  <si>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</si>
  <si>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</si>
  <si>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</si>
  <si>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</si>
  <si>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</si>
  <si>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</si>
  <si>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</si>
  <si>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</si>
  <si>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</si>
  <si>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</si>
  <si>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</si>
  <si>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</si>
  <si>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</si>
  <si>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</si>
  <si>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</si>
  <si>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</si>
  <si>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</si>
  <si>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</si>
  <si>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</si>
  <si>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</si>
  <si>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</si>
  <si>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</si>
  <si>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</si>
  <si>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</si>
  <si>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</si>
  <si>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</si>
  <si>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</si>
  <si>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</si>
  <si>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</si>
  <si>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</si>
  <si>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</si>
  <si>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</si>
  <si>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</si>
  <si>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</si>
  <si>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</si>
  <si>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</si>
  <si>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</si>
  <si>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</si>
  <si>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</si>
  <si>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</si>
  <si>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</si>
  <si>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</si>
  <si>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</si>
  <si>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</si>
  <si>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</si>
  <si>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</si>
  <si>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</si>
  <si>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</si>
  <si>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</si>
  <si>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</si>
  <si>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</si>
  <si>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</si>
  <si>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</si>
  <si>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</si>
  <si>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</si>
  <si>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</si>
  <si>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</si>
  <si>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</si>
  <si>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</si>
  <si>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</si>
  <si>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</si>
  <si>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</si>
  <si>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</si>
  <si>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</si>
  <si>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</si>
  <si>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</si>
  <si>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</si>
  <si>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</si>
  <si>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</si>
  <si>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</si>
  <si>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</si>
  <si>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</si>
  <si>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</si>
  <si>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</si>
  <si>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</si>
  <si>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</si>
  <si>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</si>
  <si>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</si>
  <si>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</si>
  <si>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</si>
  <si>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</si>
  <si>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</si>
  <si>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</si>
  <si>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</si>
  <si>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</si>
  <si>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</si>
  <si>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</si>
  <si>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</si>
  <si>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</si>
  <si>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</si>
  <si>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</si>
  <si>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</si>
  <si>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</si>
  <si>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</si>
  <si>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</si>
  <si>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</si>
  <si>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</si>
  <si>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</si>
  <si>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</si>
  <si>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</si>
  <si>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</si>
  <si>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</si>
  <si>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</si>
  <si>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</si>
  <si>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</si>
  <si>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</si>
  <si>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</si>
  <si>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</si>
  <si>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</si>
  <si>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</si>
  <si>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</si>
  <si>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</si>
  <si>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</si>
  <si>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</si>
  <si>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</si>
  <si>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</si>
  <si>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</si>
  <si>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</si>
  <si>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</si>
  <si>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</si>
  <si>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</si>
  <si>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</si>
  <si>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</si>
  <si>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</si>
  <si>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</si>
  <si>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</si>
  <si>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</si>
  <si>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</si>
  <si>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</si>
  <si>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</si>
  <si>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</si>
  <si>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</si>
  <si>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</si>
  <si>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</si>
  <si>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</si>
  <si>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</si>
  <si>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</si>
  <si>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</si>
  <si>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</si>
  <si>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</si>
  <si>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</si>
  <si>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</si>
  <si>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</si>
  <si>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</si>
  <si>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</si>
  <si>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</si>
  <si>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</si>
  <si>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</si>
  <si>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</si>
  <si>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</si>
  <si>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</si>
  <si>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</si>
  <si>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</si>
  <si>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</si>
  <si>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</si>
  <si>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</si>
  <si>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</si>
  <si>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</si>
  <si>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</si>
  <si>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</si>
  <si>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</si>
  <si>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</si>
  <si>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</si>
  <si>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</si>
  <si>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</si>
  <si>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</si>
  <si>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</si>
  <si>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</si>
  <si>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</si>
  <si>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</si>
  <si>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</si>
  <si>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</si>
  <si>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</si>
  <si>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</si>
  <si>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</si>
  <si>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</si>
  <si>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</si>
  <si>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</si>
  <si>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</si>
  <si>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</si>
  <si>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</si>
  <si>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</si>
  <si>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</si>
  <si>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</si>
  <si>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</si>
  <si>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</si>
  <si>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</si>
  <si>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</si>
  <si>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</si>
  <si>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</si>
  <si>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</si>
  <si>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</si>
  <si>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</si>
  <si>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</si>
  <si>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</si>
  <si>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</si>
  <si>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</si>
  <si>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</si>
  <si>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</si>
  <si>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</si>
  <si>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</si>
  <si>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</si>
  <si>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</si>
  <si>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</si>
  <si>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</si>
  <si>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</si>
  <si>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</si>
  <si>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</si>
  <si>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</si>
  <si>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</si>
  <si>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</si>
  <si>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</si>
  <si>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</si>
  <si>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</si>
  <si>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</si>
  <si>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</si>
  <si>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</si>
  <si>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</si>
  <si>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</si>
  <si>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</si>
  <si>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</si>
  <si>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</si>
  <si>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</si>
  <si>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</si>
  <si>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</si>
  <si>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</si>
  <si>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</si>
  <si>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</si>
  <si>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</si>
  <si>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</si>
  <si>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</si>
  <si>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</si>
  <si>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</si>
  <si>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</si>
  <si>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</si>
  <si>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</si>
  <si>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</si>
  <si>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</si>
  <si>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</si>
  <si>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</si>
  <si>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</si>
  <si>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</si>
  <si>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</si>
  <si>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</si>
  <si>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</si>
  <si>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</si>
  <si>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</si>
  <si>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</si>
  <si>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</si>
  <si>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</si>
  <si>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</si>
  <si>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</si>
  <si>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</si>
  <si>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</si>
  <si>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</si>
  <si>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</si>
  <si>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</si>
  <si>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</si>
  <si>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</si>
  <si>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</si>
  <si>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</si>
  <si>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</si>
  <si>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</si>
  <si>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</si>
  <si>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</si>
  <si>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</si>
  <si>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</si>
  <si>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</si>
  <si>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</si>
  <si>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</si>
  <si>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</si>
  <si>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</si>
  <si>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</si>
  <si>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</si>
  <si>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</si>
  <si>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</si>
  <si>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</si>
  <si>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</si>
  <si>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</si>
  <si>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</si>
  <si>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</si>
  <si>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</si>
  <si>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</si>
  <si>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</si>
  <si>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</si>
  <si>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</si>
  <si>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</si>
  <si>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</si>
  <si>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</si>
  <si>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</si>
  <si>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</si>
  <si>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</si>
  <si>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</si>
  <si>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</si>
  <si>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</si>
  <si>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</si>
  <si>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</si>
  <si>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</si>
  <si>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</si>
  <si>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</si>
  <si>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</si>
  <si>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</si>
  <si>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</si>
  <si>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</si>
  <si>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</si>
  <si>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</si>
  <si>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</si>
  <si>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</si>
  <si>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</si>
  <si>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</si>
  <si>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</si>
  <si>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</si>
  <si>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</si>
  <si>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</si>
  <si>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</si>
  <si>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</si>
  <si>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</si>
  <si>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</si>
  <si>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</si>
  <si>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</si>
  <si>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</si>
  <si>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</si>
  <si>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</si>
  <si>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</si>
  <si>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</si>
  <si>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</si>
  <si>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</si>
  <si>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</si>
  <si>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</si>
  <si>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</si>
  <si>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</si>
  <si>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</si>
  <si>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</si>
  <si>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</si>
  <si>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</si>
  <si>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</si>
  <si>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</si>
  <si>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</si>
  <si>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</si>
  <si>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</si>
  <si>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</si>
  <si>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</si>
  <si>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</si>
  <si>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</si>
  <si>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</si>
  <si>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</si>
  <si>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</si>
  <si>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</si>
  <si>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</si>
  <si>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</si>
  <si>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</si>
  <si>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</si>
  <si>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</si>
  <si>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</si>
  <si>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</si>
  <si>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</si>
  <si>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</si>
  <si>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</si>
  <si>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</si>
  <si>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</si>
  <si>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</si>
  <si>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</si>
  <si>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</si>
  <si>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</si>
  <si>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</si>
  <si>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</si>
  <si>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</si>
  <si>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</si>
  <si>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</si>
  <si>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</si>
  <si>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</si>
  <si>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</si>
  <si>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</si>
  <si>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</si>
  <si>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</si>
  <si>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</si>
  <si>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</si>
  <si>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</si>
  <si>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</si>
  <si>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</si>
  <si>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</si>
  <si>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</si>
  <si>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</si>
  <si>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</si>
  <si>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</si>
  <si>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</si>
  <si>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</si>
  <si>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</si>
  <si>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</si>
  <si>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</si>
  <si>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</si>
  <si>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</si>
  <si>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</si>
  <si>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</si>
  <si>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</si>
  <si>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</si>
  <si>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</si>
  <si>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</si>
  <si>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</si>
  <si>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</si>
  <si>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</si>
  <si>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</si>
  <si>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</si>
  <si>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</si>
  <si>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</si>
  <si>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</si>
  <si>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</si>
  <si>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</si>
  <si>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</si>
  <si>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</si>
  <si>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</si>
  <si>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</si>
  <si>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</si>
  <si>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</si>
  <si>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</si>
  <si>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</si>
  <si>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</si>
  <si>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</si>
  <si>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</si>
  <si>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</si>
  <si>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</si>
  <si>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</si>
  <si>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</si>
  <si>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</si>
  <si>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</si>
  <si>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</si>
  <si>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</si>
  <si>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</si>
  <si>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</si>
  <si>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</si>
  <si>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</si>
  <si>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</si>
  <si>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</si>
  <si>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</si>
  <si>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</si>
  <si>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</si>
  <si>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</si>
  <si>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</si>
  <si>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</si>
  <si>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</si>
  <si>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</si>
  <si>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</si>
  <si>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</si>
  <si>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</si>
  <si>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</si>
  <si>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</si>
  <si>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</si>
  <si>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</si>
  <si>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</si>
  <si>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</si>
  <si>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</si>
  <si>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</si>
  <si>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</si>
  <si>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</si>
  <si>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</si>
  <si>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</si>
  <si>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</si>
  <si>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</si>
  <si>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</si>
  <si>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</si>
  <si>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</si>
  <si>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</si>
  <si>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</si>
  <si>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</si>
  <si>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</si>
  <si>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</si>
  <si>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</si>
  <si>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</si>
  <si>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</si>
  <si>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</si>
  <si>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</si>
  <si>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</si>
  <si>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</si>
  <si>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</si>
  <si>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</si>
  <si>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</si>
  <si>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</si>
  <si>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</si>
  <si>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</si>
  <si>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</si>
  <si>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</si>
  <si>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</si>
  <si>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</si>
  <si>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</si>
  <si>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</si>
  <si>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</si>
  <si>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</si>
  <si>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</si>
  <si>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</si>
  <si>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</si>
  <si>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</si>
  <si>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</si>
  <si>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</si>
  <si>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</si>
  <si>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</si>
  <si>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</si>
  <si>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</si>
  <si>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</si>
  <si>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</si>
  <si>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</si>
  <si>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</si>
  <si>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</si>
  <si>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</si>
  <si>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</si>
  <si>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</si>
  <si>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</si>
  <si>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</si>
  <si>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</si>
  <si>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</si>
  <si>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</si>
  <si>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</si>
  <si>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</si>
  <si>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</si>
  <si>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</si>
  <si>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</si>
  <si>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</si>
  <si>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</si>
  <si>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</si>
  <si>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</si>
  <si>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</si>
  <si>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</si>
  <si>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</si>
  <si>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</si>
  <si>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</si>
  <si>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</si>
  <si>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</si>
  <si>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</si>
  <si>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</si>
  <si>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</si>
  <si>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</si>
  <si>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</si>
  <si>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</si>
  <si>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</si>
  <si>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</si>
  <si>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</si>
  <si>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</si>
  <si>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</si>
  <si>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</si>
  <si>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</si>
  <si>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</si>
  <si>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</si>
  <si>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</si>
  <si>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</si>
  <si>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</si>
  <si>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</si>
  <si>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</si>
  <si>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</si>
  <si>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</si>
  <si>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</si>
  <si>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</si>
  <si>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</si>
  <si>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</si>
  <si>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</si>
  <si>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</si>
  <si>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</si>
  <si>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</si>
  <si>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</si>
  <si>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</si>
  <si>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</si>
  <si>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</si>
  <si>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</si>
  <si>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</si>
  <si>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</si>
  <si>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</si>
  <si>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</si>
  <si>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</si>
  <si>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</si>
  <si>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</si>
  <si>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</si>
  <si>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</si>
  <si>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</si>
  <si>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</si>
  <si>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</si>
  <si>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</si>
  <si>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</si>
  <si>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</si>
  <si>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</si>
  <si>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</si>
  <si>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</si>
  <si>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</si>
  <si>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</si>
  <si>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</si>
  <si>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</si>
  <si>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</si>
  <si>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</si>
  <si>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</si>
  <si>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</si>
  <si>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</si>
  <si>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</si>
  <si>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</si>
  <si>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</si>
  <si>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</si>
  <si>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</si>
  <si>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</si>
  <si>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</si>
  <si>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</si>
  <si>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</si>
  <si>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</si>
  <si>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</si>
  <si>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</si>
  <si>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</si>
  <si>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</si>
  <si>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</si>
  <si>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</si>
  <si>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</si>
  <si>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</si>
  <si>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</si>
  <si>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</si>
  <si>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</si>
  <si>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</si>
  <si>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</si>
  <si>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</si>
  <si>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</si>
  <si>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</si>
  <si>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</si>
  <si>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</si>
  <si>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</si>
  <si>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</si>
  <si>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</si>
  <si>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</si>
  <si>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</si>
  <si>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</si>
  <si>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</si>
  <si>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</si>
  <si>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</si>
  <si>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</si>
  <si>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</si>
  <si>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</si>
  <si>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</si>
  <si>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</si>
  <si>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</si>
  <si>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</si>
  <si>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</si>
  <si>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</si>
  <si>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</si>
  <si>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</si>
  <si>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</si>
  <si>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</si>
  <si>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</si>
  <si>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</si>
  <si>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</si>
  <si>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</si>
  <si>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</si>
  <si>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</si>
  <si>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</si>
  <si>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</si>
  <si>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</si>
  <si>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</si>
  <si>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</si>
  <si>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</si>
  <si>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</si>
  <si>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</si>
  <si>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</si>
  <si>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</si>
  <si>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</si>
  <si>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</si>
  <si>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</si>
  <si>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</si>
  <si>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</si>
  <si>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</si>
  <si>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</si>
  <si>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</si>
  <si>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</si>
  <si>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</si>
  <si>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</si>
  <si>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</si>
  <si>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</si>
  <si>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</si>
  <si>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</si>
  <si>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</si>
  <si>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</si>
  <si>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</si>
  <si>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</si>
  <si>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</si>
  <si>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</si>
  <si>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</si>
  <si>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</si>
  <si>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</si>
  <si>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</si>
  <si>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</si>
  <si>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</si>
  <si>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</si>
  <si>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</si>
  <si>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</si>
  <si>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</si>
  <si>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</si>
  <si>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</si>
  <si>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</si>
  <si>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</si>
  <si>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</si>
  <si>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</si>
  <si>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</si>
  <si>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</si>
  <si>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</si>
  <si>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</si>
  <si>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</si>
  <si>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</si>
  <si>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</si>
  <si>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</si>
  <si>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</si>
  <si>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</si>
  <si>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</si>
  <si>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</si>
  <si>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</si>
  <si>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</si>
  <si>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</si>
  <si>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</si>
  <si>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</si>
  <si>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</si>
  <si>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</si>
  <si>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</si>
  <si>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</si>
  <si>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</si>
  <si>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</si>
  <si>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</si>
  <si>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</si>
  <si>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</si>
  <si>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</si>
  <si>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</si>
  <si>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</si>
  <si>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</si>
  <si>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</si>
  <si>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</si>
  <si>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</si>
  <si>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</si>
  <si>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</si>
  <si>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</si>
  <si>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</si>
  <si>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</si>
  <si>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</si>
  <si>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</si>
  <si>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</si>
  <si>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</si>
  <si>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</si>
  <si>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</si>
  <si>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</si>
  <si>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</si>
  <si>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</si>
  <si>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</si>
  <si>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</si>
  <si>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</si>
  <si>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</si>
  <si>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</si>
  <si>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</si>
  <si>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</si>
  <si>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</si>
  <si>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</si>
  <si>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</si>
  <si>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</si>
  <si>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</si>
  <si>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</si>
  <si>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</si>
  <si>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</si>
  <si>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</si>
  <si>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</si>
  <si>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</si>
  <si>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</si>
  <si>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</si>
  <si>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</si>
  <si>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</si>
  <si>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</si>
  <si>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</si>
  <si>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</si>
  <si>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</si>
  <si>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</si>
  <si>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</si>
  <si>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</si>
  <si>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</si>
  <si>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</si>
  <si>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</si>
  <si>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</si>
  <si>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</si>
  <si>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</si>
  <si>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</si>
  <si>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</si>
  <si>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</si>
  <si>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</si>
  <si>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</si>
  <si>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</si>
  <si>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</si>
  <si>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</si>
  <si>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</si>
  <si>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</si>
  <si>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</si>
  <si>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</si>
  <si>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</si>
  <si>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</si>
  <si>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</si>
  <si>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</si>
  <si>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</si>
  <si>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</si>
  <si>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</si>
  <si>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</si>
  <si>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</si>
  <si>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</si>
  <si>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</si>
  <si>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</si>
  <si>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</si>
  <si>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</si>
  <si>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</si>
  <si>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</si>
  <si>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</si>
  <si>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</si>
  <si>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</si>
  <si>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</si>
  <si>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</si>
  <si>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</si>
  <si>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</si>
  <si>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</si>
  <si>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</si>
  <si>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</si>
  <si>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</si>
  <si>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</si>
  <si>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</si>
  <si>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</si>
  <si>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</si>
  <si>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</si>
  <si>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</si>
  <si>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</si>
  <si>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</si>
  <si>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</si>
  <si>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</si>
  <si>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</si>
  <si>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</si>
  <si>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</si>
  <si>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</si>
  <si>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</si>
  <si>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</si>
  <si>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</si>
  <si>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</si>
  <si>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</si>
  <si>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</si>
  <si>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</si>
  <si>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</si>
  <si>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</si>
  <si>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</si>
  <si>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</si>
  <si>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</si>
  <si>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</si>
  <si>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</si>
  <si>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</si>
  <si>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</si>
  <si>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</si>
  <si>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</si>
  <si>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</si>
  <si>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</si>
  <si>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</si>
  <si>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</si>
  <si>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</si>
  <si>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</si>
  <si>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</si>
  <si>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</si>
  <si>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</si>
  <si>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</si>
  <si>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</si>
  <si>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</si>
  <si>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</si>
  <si>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</si>
  <si>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</si>
  <si>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</si>
  <si>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</si>
  <si>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</si>
  <si>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</si>
  <si>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</si>
  <si>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</si>
  <si>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</si>
  <si>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</si>
  <si>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</si>
  <si>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</si>
  <si>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</si>
  <si>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</si>
  <si>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</si>
  <si>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</si>
  <si>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</si>
  <si>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</si>
  <si>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</si>
  <si>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</si>
  <si>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</si>
  <si>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</si>
  <si>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</si>
  <si>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</si>
  <si>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</si>
  <si>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</si>
  <si>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</si>
  <si>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</si>
  <si>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</si>
  <si>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</si>
  <si>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</si>
  <si>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</si>
  <si>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</si>
  <si>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</si>
  <si>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</si>
  <si>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</si>
  <si>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</si>
  <si>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</si>
  <si>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</si>
  <si>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</si>
  <si>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</si>
  <si>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</si>
  <si>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</si>
  <si>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</si>
  <si>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</si>
  <si>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</si>
  <si>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</si>
  <si>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</si>
  <si>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</si>
  <si>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</si>
  <si>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</si>
  <si>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</si>
  <si>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</si>
  <si>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</si>
  <si>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</si>
  <si>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</si>
  <si>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</si>
  <si>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</si>
  <si>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</si>
  <si>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</si>
  <si>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</si>
  <si>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</si>
  <si>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</si>
  <si>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</si>
  <si>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</si>
  <si>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</si>
  <si>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</si>
  <si>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</si>
  <si>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</si>
  <si>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</si>
  <si>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</si>
  <si>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</si>
  <si>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</si>
  <si>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</si>
  <si>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</si>
  <si>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</si>
  <si>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</si>
  <si>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</si>
  <si>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</si>
  <si>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</si>
  <si>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</si>
  <si>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</si>
  <si>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</si>
  <si>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</si>
  <si>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</si>
  <si>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</si>
  <si>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</si>
  <si>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</si>
  <si>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</si>
  <si>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</si>
  <si>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</si>
  <si>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</si>
  <si>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</si>
  <si>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</si>
  <si>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</si>
  <si>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</si>
  <si>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</si>
  <si>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</si>
  <si>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</si>
  <si>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</si>
  <si>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</si>
  <si>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</si>
  <si>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</si>
  <si>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</si>
  <si>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</si>
  <si>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</si>
  <si>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</si>
  <si>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</si>
  <si>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</si>
  <si>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</si>
  <si>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</si>
  <si>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</si>
  <si>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</si>
  <si>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</si>
  <si>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</si>
  <si>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</si>
  <si>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</si>
  <si>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</si>
  <si>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</si>
  <si>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</si>
  <si>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</si>
  <si>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</si>
  <si>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</si>
  <si>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</si>
  <si>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</si>
  <si>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</si>
  <si>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</si>
  <si>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</si>
  <si>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</si>
  <si>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</si>
  <si>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</si>
  <si>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</si>
  <si>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</si>
  <si>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</si>
  <si>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</si>
  <si>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</si>
  <si>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</si>
  <si>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</si>
  <si>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</si>
  <si>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</si>
  <si>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</si>
  <si>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</si>
  <si>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</si>
  <si>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</si>
  <si>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</si>
  <si>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</si>
  <si>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</si>
  <si>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</si>
  <si>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</si>
  <si>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</si>
  <si>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</si>
  <si>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</si>
  <si>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</si>
  <si>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</si>
  <si>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</si>
  <si>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</si>
  <si>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</si>
  <si>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</si>
  <si>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</si>
  <si>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</si>
  <si>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</si>
  <si>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</si>
  <si>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</si>
  <si>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</si>
  <si>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</si>
  <si>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</si>
  <si>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</si>
  <si>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</si>
  <si>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</si>
  <si>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</si>
  <si>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</si>
  <si>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</si>
  <si>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</si>
  <si>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</si>
  <si>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</si>
  <si>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</si>
  <si>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</si>
  <si>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</si>
  <si>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</si>
  <si>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</si>
  <si>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</si>
  <si>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</si>
  <si>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</si>
  <si>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</si>
  <si>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</si>
  <si>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</si>
  <si>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</si>
  <si>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</si>
  <si>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</si>
  <si>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</si>
  <si>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</si>
  <si>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</si>
  <si>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</si>
  <si>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</si>
  <si>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</si>
  <si>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</si>
  <si>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</si>
  <si>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</si>
  <si>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</si>
  <si>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</si>
  <si>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</si>
  <si>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</si>
  <si>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</si>
  <si>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</si>
  <si>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</si>
  <si>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</si>
  <si>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</si>
  <si>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</si>
  <si>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</si>
  <si>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</si>
  <si>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</si>
  <si>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</si>
  <si>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</si>
  <si>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</si>
  <si>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</si>
  <si>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</si>
  <si>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</si>
  <si>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</si>
  <si>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</si>
  <si>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</si>
  <si>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</si>
  <si>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</si>
  <si>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</si>
  <si>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</si>
  <si>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</si>
  <si>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</si>
  <si>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</si>
  <si>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</si>
  <si>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</si>
  <si>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</si>
  <si>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</si>
  <si>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</si>
  <si>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</si>
  <si>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</si>
  <si>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</si>
  <si>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</si>
  <si>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</si>
  <si>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</si>
  <si>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</si>
  <si>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</si>
  <si>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</si>
  <si>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</si>
  <si>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</si>
  <si>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</si>
  <si>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</si>
  <si>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</si>
  <si>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</si>
  <si>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</si>
  <si>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</si>
  <si>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</si>
  <si>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</si>
  <si>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</si>
  <si>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</si>
  <si>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</si>
  <si>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</si>
  <si>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</si>
  <si>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</si>
  <si>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</si>
  <si>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</si>
  <si>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</si>
  <si>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</si>
  <si>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</si>
  <si>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</si>
  <si>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</si>
  <si>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</si>
  <si>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</si>
  <si>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</si>
  <si>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</si>
  <si>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</si>
  <si>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</si>
  <si>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</si>
  <si>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</si>
  <si>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</si>
  <si>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</si>
  <si>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</si>
  <si>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</si>
  <si>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</si>
  <si>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</si>
  <si>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</si>
  <si>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</si>
  <si>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</si>
  <si>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</si>
  <si>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</si>
  <si>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</si>
  <si>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</si>
  <si>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</si>
  <si>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</si>
  <si>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</si>
  <si>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</si>
  <si>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</si>
  <si>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</si>
  <si>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</si>
  <si>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</si>
  <si>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</si>
  <si>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</si>
  <si>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</si>
  <si>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</si>
  <si>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</si>
  <si>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</si>
  <si>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</si>
  <si>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</si>
  <si>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</si>
  <si>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</si>
  <si>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</si>
  <si>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</si>
  <si>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</si>
  <si>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</si>
  <si>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</si>
  <si>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</si>
  <si>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</si>
  <si>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</si>
  <si>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</si>
  <si>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</si>
  <si>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</si>
  <si>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</si>
  <si>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</si>
  <si>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</si>
  <si>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</si>
  <si>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</si>
  <si>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</si>
  <si>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</si>
  <si>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</si>
  <si>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</si>
  <si>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</si>
  <si>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</si>
  <si>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</si>
  <si>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</si>
  <si>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</si>
  <si>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</si>
  <si>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</si>
  <si>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</si>
  <si>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</si>
  <si>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</si>
  <si>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</si>
  <si>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</si>
  <si>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</si>
  <si>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</si>
  <si>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</si>
  <si>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</si>
  <si>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</si>
  <si>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</si>
  <si>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</si>
  <si>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</si>
  <si>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</si>
  <si>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</si>
  <si>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</si>
  <si>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</si>
  <si>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</si>
  <si>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</si>
  <si>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</si>
  <si>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</si>
  <si>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</si>
  <si>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</si>
  <si>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</si>
  <si>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</si>
  <si>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</si>
  <si>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</si>
  <si>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</si>
  <si>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</si>
  <si>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</si>
  <si>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</si>
  <si>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</si>
  <si>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</si>
  <si>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</si>
  <si>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</si>
  <si>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</si>
  <si>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</si>
  <si>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</si>
  <si>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</si>
  <si>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</si>
  <si>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</si>
  <si>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</si>
  <si>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</si>
  <si>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</si>
  <si>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</si>
  <si>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</si>
  <si>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</si>
  <si>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</si>
  <si>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</si>
  <si>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</si>
  <si>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</si>
  <si>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</si>
  <si>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</si>
  <si>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</si>
  <si>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</si>
  <si>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</si>
  <si>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</si>
  <si>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</si>
  <si>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</si>
  <si>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</si>
  <si>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</si>
  <si>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</si>
  <si>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</si>
  <si>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</si>
  <si>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</si>
  <si>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</si>
  <si>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</si>
  <si>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</si>
  <si>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</si>
  <si>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</si>
  <si>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</si>
  <si>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</si>
  <si>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</si>
  <si>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</si>
  <si>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</si>
  <si>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</si>
  <si>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</si>
  <si>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</si>
  <si>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</si>
  <si>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</si>
  <si>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</si>
  <si>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</si>
  <si>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</si>
  <si>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</si>
  <si>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</si>
  <si>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</si>
  <si>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</si>
  <si>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</si>
  <si>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</si>
  <si>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</si>
  <si>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</si>
  <si>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</si>
  <si>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</si>
  <si>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</si>
  <si>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</si>
  <si>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</si>
  <si>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</si>
  <si>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</si>
  <si>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</si>
  <si>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</si>
  <si>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</si>
  <si>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</si>
  <si>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</si>
  <si>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</si>
  <si>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</si>
  <si>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</si>
  <si>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</si>
  <si>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</si>
  <si>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</si>
  <si>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</si>
  <si>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</si>
  <si>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</si>
  <si>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</si>
  <si>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</si>
  <si>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</si>
  <si>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</si>
  <si>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</si>
  <si>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</si>
  <si>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</si>
  <si>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</si>
  <si>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</si>
  <si>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</si>
  <si>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</si>
  <si>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</si>
  <si>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</si>
  <si>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</si>
  <si>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</si>
  <si>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</si>
  <si>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</si>
  <si>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</si>
  <si>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</si>
  <si>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</si>
  <si>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</si>
  <si>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</si>
  <si>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</si>
  <si>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</si>
  <si>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</si>
  <si>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</si>
  <si>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</si>
  <si>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</si>
  <si>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</si>
  <si>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</si>
  <si>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</si>
  <si>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</si>
  <si>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</si>
  <si>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</si>
  <si>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</si>
  <si>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</si>
  <si>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</si>
  <si>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</si>
  <si>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</si>
  <si>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</si>
  <si>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</si>
  <si>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</si>
  <si>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</si>
  <si>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</si>
  <si>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</si>
  <si>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</si>
  <si>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</si>
  <si>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</si>
  <si>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</si>
  <si>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</si>
  <si>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</si>
  <si>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</si>
  <si>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</si>
  <si>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</si>
  <si>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</si>
  <si>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</si>
  <si>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</si>
  <si>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</si>
  <si>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</si>
  <si>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</si>
  <si>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</si>
  <si>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</si>
  <si>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</si>
  <si>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</si>
  <si>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</si>
  <si>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</si>
  <si>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</si>
  <si>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</si>
  <si>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</si>
  <si>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</si>
  <si>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</si>
  <si>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</si>
  <si>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</si>
  <si>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</si>
  <si>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</si>
  <si>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</si>
  <si>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</si>
  <si>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</si>
  <si>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</si>
  <si>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</si>
  <si>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</si>
  <si>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</si>
  <si>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</si>
  <si>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</si>
  <si>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</si>
  <si>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</si>
  <si>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</si>
  <si>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</si>
  <si>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</si>
  <si>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</si>
  <si>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</si>
  <si>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</si>
  <si>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</si>
  <si>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</si>
  <si>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</si>
  <si>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</si>
  <si>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</si>
  <si>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</si>
  <si>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</si>
  <si>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</si>
  <si>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</si>
  <si>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</si>
  <si>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</si>
  <si>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</si>
  <si>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</si>
  <si>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</si>
  <si>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</si>
  <si>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</si>
  <si>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</si>
  <si>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</si>
  <si>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</si>
  <si>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</si>
  <si>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</si>
  <si>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</si>
  <si>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</si>
  <si>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</si>
  <si>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</si>
  <si>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</si>
  <si>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</si>
  <si>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</si>
  <si>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</si>
  <si>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</si>
  <si>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</si>
  <si>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</si>
  <si>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</si>
  <si>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</si>
  <si>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</si>
  <si>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</si>
  <si>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</si>
  <si>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</si>
  <si>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</si>
  <si>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</si>
  <si>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</si>
  <si>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</si>
  <si>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</si>
  <si>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</si>
  <si>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</si>
  <si>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</si>
  <si>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</si>
  <si>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</si>
  <si>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</si>
  <si>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</si>
  <si>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</si>
  <si>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</si>
  <si>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</si>
  <si>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</si>
  <si>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</si>
  <si>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</si>
  <si>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</si>
  <si>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</si>
  <si>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</si>
  <si>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</si>
  <si>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</si>
  <si>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</si>
  <si>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</si>
  <si>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</si>
  <si>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</si>
  <si>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</si>
  <si>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</si>
  <si>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</si>
  <si>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</si>
  <si>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</si>
  <si>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</si>
  <si>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</si>
  <si>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</si>
  <si>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</si>
  <si>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</si>
  <si>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</si>
  <si>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</si>
  <si>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</si>
  <si>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</si>
  <si>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</si>
  <si>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</si>
  <si>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</si>
  <si>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</si>
  <si>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</si>
  <si>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</si>
  <si>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</si>
  <si>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</si>
  <si>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</si>
  <si>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</si>
  <si>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</si>
  <si>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</si>
  <si>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</si>
  <si>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</si>
  <si>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</si>
  <si>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</si>
  <si>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</si>
  <si>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</si>
  <si>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</si>
  <si>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</si>
  <si>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</si>
  <si>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</si>
  <si>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</si>
  <si>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</si>
  <si>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</si>
  <si>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</si>
  <si>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</si>
  <si>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</si>
  <si>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</si>
  <si>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</si>
  <si>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</si>
  <si>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</si>
  <si>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</si>
  <si>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</si>
  <si>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</si>
  <si>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</si>
  <si>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</si>
  <si>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</si>
  <si>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</si>
  <si>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</si>
  <si>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</si>
  <si>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</si>
  <si>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</si>
  <si>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</si>
  <si>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</si>
  <si>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</si>
  <si>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</si>
  <si>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</si>
  <si>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</si>
  <si>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</si>
  <si>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</si>
  <si>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</si>
  <si>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</si>
  <si>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</si>
  <si>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</si>
  <si>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</si>
  <si>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</si>
  <si>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</si>
  <si>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</si>
  <si>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</si>
  <si>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</si>
  <si>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</si>
  <si>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</si>
  <si>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</si>
  <si>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</si>
  <si>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</si>
  <si>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</si>
  <si>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</si>
  <si>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</si>
  <si>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</si>
  <si>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</si>
  <si>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</si>
  <si>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</si>
  <si>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</si>
  <si>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</si>
  <si>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</si>
  <si>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</si>
  <si>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</si>
  <si>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</si>
  <si>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</si>
  <si>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</si>
  <si>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</si>
  <si>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</si>
  <si>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</si>
  <si>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</si>
  <si>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</si>
  <si>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</si>
  <si>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</si>
  <si>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</si>
  <si>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</si>
  <si>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</si>
  <si>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</si>
  <si>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</si>
  <si>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</si>
  <si>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</si>
  <si>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</si>
  <si>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</si>
  <si>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</si>
  <si>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</si>
  <si>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</si>
  <si>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</si>
  <si>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</si>
  <si>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</si>
  <si>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</si>
  <si>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</si>
  <si>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</si>
  <si>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</si>
  <si>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</si>
  <si>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</si>
  <si>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</si>
  <si>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</si>
  <si>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</si>
  <si>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</si>
  <si>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</si>
  <si>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</si>
  <si>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</si>
  <si>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</si>
  <si>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</si>
  <si>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</si>
  <si>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</si>
  <si>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</si>
  <si>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</si>
  <si>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</si>
  <si>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</si>
  <si>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</si>
  <si>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</si>
  <si>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</si>
  <si>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</si>
  <si>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</si>
  <si>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</si>
  <si>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</si>
  <si>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</si>
  <si>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</si>
  <si>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</si>
  <si>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</si>
  <si>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</si>
  <si>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</si>
  <si>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</si>
  <si>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</si>
  <si>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</si>
  <si>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</si>
  <si>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</si>
  <si>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</si>
  <si>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</si>
  <si>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</si>
  <si>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</si>
  <si>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</si>
  <si>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</si>
  <si>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</si>
  <si>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</si>
  <si>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</si>
  <si>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</si>
  <si>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</si>
  <si>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</si>
  <si>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</si>
  <si>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</si>
  <si>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</si>
  <si>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</si>
  <si>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</si>
  <si>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</si>
  <si>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</si>
  <si>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</si>
  <si>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</si>
  <si>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</si>
  <si>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</si>
  <si>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</si>
  <si>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</si>
  <si>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</si>
  <si>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</si>
  <si>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</si>
  <si>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</si>
  <si>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</si>
  <si>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</si>
  <si>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</si>
  <si>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</si>
  <si>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</si>
  <si>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</si>
  <si>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</si>
  <si>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</si>
  <si>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</si>
  <si>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</si>
  <si>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</si>
  <si>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</si>
  <si>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</si>
  <si>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</si>
  <si>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</si>
  <si>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</si>
  <si>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</si>
  <si>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</si>
  <si>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</si>
  <si>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</si>
  <si>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</si>
  <si>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</si>
  <si>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</si>
  <si>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</si>
  <si>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</si>
  <si>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</si>
  <si>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</si>
  <si>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</si>
  <si>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</si>
  <si>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</si>
  <si>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</si>
  <si>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</si>
  <si>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</si>
  <si>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</si>
  <si>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</si>
  <si>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</si>
  <si>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</si>
  <si>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</si>
  <si>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</si>
  <si>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</si>
  <si>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</si>
  <si>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</si>
  <si>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</si>
  <si>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</si>
  <si>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</si>
  <si>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</si>
  <si>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</si>
  <si>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</si>
  <si>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</si>
  <si>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</si>
  <si>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</si>
  <si>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</si>
  <si>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</si>
  <si>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</si>
  <si>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</si>
  <si>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</si>
  <si>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</si>
  <si>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</si>
  <si>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</si>
  <si>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</si>
  <si>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</si>
  <si>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</si>
  <si>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</si>
  <si>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</si>
  <si>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</si>
  <si>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</si>
  <si>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</si>
  <si>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</si>
  <si>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</si>
  <si>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</si>
  <si>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</si>
  <si>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</si>
  <si>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</si>
  <si>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</si>
  <si>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</si>
  <si>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</si>
  <si>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</si>
  <si>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</si>
  <si>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</si>
  <si>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</si>
  <si>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</si>
  <si>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</si>
  <si>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</si>
  <si>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</si>
  <si>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</si>
  <si>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</si>
  <si>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</si>
  <si>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</si>
  <si>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</si>
  <si>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</si>
  <si>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</si>
  <si>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</si>
  <si>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</si>
  <si>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</si>
  <si>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</si>
  <si>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</si>
  <si>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</si>
  <si>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</si>
  <si>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</si>
  <si>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</si>
  <si>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</si>
  <si>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</si>
  <si>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</si>
  <si>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</si>
  <si>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</si>
  <si>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</si>
  <si>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</si>
  <si>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</si>
  <si>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</si>
  <si>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</si>
  <si>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</si>
  <si>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</si>
  <si>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</si>
  <si>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</si>
  <si>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</si>
  <si>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</si>
  <si>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</si>
  <si>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</si>
  <si>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</si>
  <si>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</si>
  <si>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</si>
  <si>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</si>
  <si>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</si>
  <si>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</si>
  <si>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</si>
  <si>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</si>
  <si>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</si>
  <si>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</si>
  <si>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</si>
  <si>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</si>
  <si>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</si>
  <si>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</si>
  <si>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</si>
  <si>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</si>
  <si>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</si>
  <si>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</si>
  <si>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</si>
  <si>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</si>
  <si>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</si>
  <si>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</si>
  <si>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</si>
  <si>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</si>
  <si>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</si>
  <si>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</si>
  <si>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</si>
  <si>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</si>
  <si>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</si>
  <si>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</si>
  <si>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</si>
  <si>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</si>
  <si>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</si>
  <si>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</si>
  <si>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</si>
  <si>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</si>
  <si>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</si>
  <si>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</si>
  <si>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</si>
  <si>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</si>
  <si>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</si>
  <si>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</si>
  <si>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</si>
  <si>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</si>
  <si>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</si>
  <si>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</si>
  <si>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</si>
  <si>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</si>
  <si>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</si>
  <si>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</si>
  <si>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</si>
  <si>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</si>
  <si>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</si>
  <si>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</si>
  <si>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</si>
  <si>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</si>
  <si>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</si>
  <si>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</si>
  <si>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</si>
  <si>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</si>
  <si>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</si>
  <si>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</si>
  <si>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</si>
  <si>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</si>
  <si>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</si>
  <si>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</si>
  <si>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</si>
  <si>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</si>
  <si>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</si>
  <si>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</si>
  <si>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</si>
  <si>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</si>
  <si>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</si>
  <si>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</si>
  <si>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</si>
  <si>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</si>
  <si>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</si>
  <si>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</si>
  <si>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</si>
  <si>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</si>
  <si>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</si>
  <si>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</si>
  <si>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</si>
  <si>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</si>
  <si>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</si>
  <si>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</si>
  <si>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</si>
  <si>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</si>
  <si>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</si>
  <si>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</si>
  <si>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</si>
  <si>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</si>
  <si>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</si>
  <si>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</si>
  <si>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</si>
  <si>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</si>
  <si>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</si>
  <si>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</si>
  <si>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</si>
  <si>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</si>
  <si>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</si>
  <si>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</si>
  <si>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</si>
  <si>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</si>
  <si>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</si>
  <si>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</si>
  <si>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</si>
  <si>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</si>
  <si>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</si>
  <si>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</si>
  <si>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</si>
  <si>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</si>
  <si>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</si>
  <si>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</si>
  <si>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</si>
  <si>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</si>
  <si>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</si>
  <si>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</si>
  <si>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</si>
  <si>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</si>
  <si>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</si>
  <si>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</si>
  <si>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</si>
  <si>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</si>
  <si>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</si>
  <si>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</si>
  <si>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</si>
  <si>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</si>
  <si>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</si>
  <si>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</si>
  <si>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</si>
  <si>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</si>
  <si>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</si>
  <si>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</si>
  <si>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</si>
  <si>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</si>
  <si>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</si>
  <si>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</si>
  <si>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</si>
  <si>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</si>
  <si>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</si>
  <si>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</si>
  <si>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</si>
  <si>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</si>
  <si>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</si>
  <si>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</si>
  <si>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</si>
  <si>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</si>
  <si>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</si>
  <si>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</si>
  <si>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</si>
  <si>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</si>
  <si>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</si>
  <si>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</si>
  <si>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</si>
  <si>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</si>
  <si>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</si>
  <si>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</si>
  <si>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</si>
  <si>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</si>
  <si>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</si>
  <si>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</si>
  <si>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</si>
  <si>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</si>
  <si>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</si>
  <si>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</si>
  <si>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</si>
  <si>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</si>
  <si>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</si>
  <si>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</si>
  <si>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</si>
  <si>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</si>
  <si>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</si>
  <si>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</si>
  <si>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</si>
  <si>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</si>
  <si>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</si>
  <si>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</si>
  <si>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</si>
  <si>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</si>
  <si>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</si>
  <si>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</si>
  <si>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</si>
  <si>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</si>
  <si>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</si>
  <si>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</si>
  <si>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</si>
  <si>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</si>
  <si>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</si>
  <si>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</si>
  <si>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</si>
  <si>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</si>
  <si>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</si>
  <si>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</si>
  <si>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</si>
  <si>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</si>
  <si>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</si>
  <si>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</si>
  <si>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</si>
  <si>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</si>
  <si>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</si>
  <si>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</si>
  <si>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</si>
  <si>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</si>
  <si>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</si>
  <si>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</si>
  <si>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</si>
  <si>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</si>
  <si>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</si>
  <si>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</si>
  <si>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</si>
  <si>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</si>
  <si>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</si>
  <si>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</si>
  <si>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</si>
  <si>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</si>
  <si>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</si>
  <si>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</si>
  <si>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</si>
  <si>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</si>
  <si>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</si>
  <si>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</si>
  <si>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</si>
  <si>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</si>
  <si>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</si>
  <si>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</si>
  <si>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</si>
  <si>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</si>
  <si>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</si>
  <si>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</si>
  <si>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</si>
  <si>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</si>
  <si>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</si>
  <si>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</si>
  <si>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</si>
  <si>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</si>
  <si>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</si>
  <si>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</si>
  <si>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</si>
  <si>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</si>
  <si>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</si>
  <si>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</si>
  <si>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</si>
  <si>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</si>
  <si>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</si>
  <si>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</si>
  <si>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</si>
  <si>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</si>
  <si>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</si>
  <si>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</si>
  <si>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</si>
  <si>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</si>
  <si>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</si>
  <si>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</si>
  <si>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</si>
  <si>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</si>
  <si>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</si>
  <si>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</si>
  <si>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</si>
  <si>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</si>
  <si>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</si>
  <si>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</si>
  <si>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</si>
  <si>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</si>
  <si>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</si>
  <si>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</si>
  <si>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</si>
  <si>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</si>
  <si>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</si>
  <si>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</si>
  <si>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</si>
  <si>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</si>
  <si>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</si>
  <si>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</si>
  <si>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</si>
  <si>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</si>
  <si>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</si>
  <si>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</si>
  <si>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</si>
  <si>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</si>
  <si>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</si>
  <si>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</si>
  <si>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</si>
  <si>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</si>
  <si>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</si>
  <si>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</si>
  <si>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</si>
  <si>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</si>
  <si>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</si>
  <si>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</si>
  <si>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</si>
  <si>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</si>
  <si>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</si>
  <si>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</si>
  <si>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</si>
  <si>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</si>
  <si>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</si>
  <si>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</si>
  <si>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</si>
  <si>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</si>
  <si>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</si>
  <si>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</si>
  <si>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</si>
  <si>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</si>
  <si>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</si>
  <si>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</si>
  <si>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</si>
  <si>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</si>
  <si>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</si>
  <si>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</si>
  <si>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</si>
  <si>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</si>
  <si>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</si>
  <si>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</si>
  <si>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</si>
  <si>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</si>
  <si>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</si>
  <si>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</si>
  <si>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</si>
  <si>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</si>
  <si>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</si>
  <si>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</si>
  <si>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</si>
  <si>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</si>
  <si>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</si>
  <si>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</si>
  <si>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</si>
  <si>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</si>
  <si>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</si>
  <si>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</si>
  <si>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</si>
  <si>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</si>
  <si>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</si>
  <si>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</si>
  <si>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</si>
  <si>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</si>
  <si>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</si>
  <si>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</si>
  <si>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</si>
  <si>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</si>
  <si>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</si>
  <si>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</si>
  <si>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</si>
  <si>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</si>
  <si>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</si>
  <si>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</si>
  <si>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</si>
  <si>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</si>
  <si>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</si>
  <si>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</si>
  <si>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</si>
  <si>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</si>
  <si>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</si>
  <si>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</si>
  <si>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</si>
  <si>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</si>
  <si>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</si>
  <si>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</si>
  <si>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</si>
  <si>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</si>
  <si>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</si>
  <si>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</si>
  <si>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</si>
  <si>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</si>
  <si>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</si>
  <si>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</si>
  <si>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</si>
  <si>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</si>
  <si>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</si>
  <si>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</si>
  <si>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</si>
  <si>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</si>
  <si>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</si>
  <si>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</si>
  <si>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</si>
  <si>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</si>
  <si>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</si>
  <si>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</si>
  <si>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</si>
  <si>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</si>
  <si>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</si>
  <si>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</si>
  <si>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</si>
  <si>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</si>
  <si>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</si>
  <si>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</si>
  <si>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</si>
  <si>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</si>
  <si>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</si>
  <si>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</si>
  <si>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</si>
  <si>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</si>
  <si>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</si>
  <si>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</si>
  <si>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</si>
  <si>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</si>
  <si>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</si>
  <si>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</si>
  <si>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</si>
  <si>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</si>
  <si>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</si>
  <si>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</si>
  <si>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</si>
  <si>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</si>
  <si>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</si>
  <si>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</si>
  <si>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</si>
  <si>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</si>
  <si>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</si>
  <si>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</si>
  <si>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</si>
  <si>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</si>
  <si>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</si>
  <si>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</si>
  <si>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</si>
  <si>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</si>
  <si>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</si>
  <si>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</si>
  <si>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</si>
  <si>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</si>
  <si>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</si>
  <si>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</si>
  <si>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</si>
  <si>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</si>
  <si>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</si>
  <si>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</si>
  <si>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</si>
  <si>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</si>
  <si>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</si>
  <si>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</si>
  <si>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</si>
  <si>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</si>
  <si>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</si>
  <si>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</si>
  <si>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</si>
  <si>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</si>
  <si>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</si>
  <si>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</si>
  <si>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</si>
  <si>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</si>
  <si>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</si>
  <si>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</si>
  <si>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</si>
  <si>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</si>
  <si>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</si>
  <si>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</si>
  <si>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</si>
  <si>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</si>
  <si>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</si>
  <si>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</si>
  <si>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</si>
  <si>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</si>
  <si>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</si>
  <si>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</si>
  <si>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</si>
  <si>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</si>
  <si>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</si>
  <si>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</si>
  <si>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</si>
  <si>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</si>
  <si>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</si>
  <si>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</si>
  <si>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</si>
  <si>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</si>
  <si>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</si>
  <si>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</si>
  <si>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</si>
  <si>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</si>
  <si>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</si>
  <si>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</si>
  <si>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</si>
  <si>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</si>
  <si>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</si>
  <si>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</si>
  <si>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</si>
  <si>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</si>
  <si>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</si>
  <si>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</si>
  <si>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</si>
  <si>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</si>
  <si>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</si>
  <si>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</si>
  <si>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</si>
  <si>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</si>
  <si>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</si>
  <si>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</si>
  <si>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</si>
  <si>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</si>
  <si>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</si>
  <si>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</si>
  <si>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</si>
  <si>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</si>
  <si>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</si>
  <si>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</si>
  <si>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</si>
  <si>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</si>
  <si>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</si>
  <si>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</si>
  <si>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</si>
  <si>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</si>
  <si>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</si>
  <si>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</si>
  <si>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</si>
  <si>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</si>
  <si>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</si>
  <si>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</si>
  <si>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</si>
  <si>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</si>
  <si>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</si>
  <si>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</si>
  <si>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</si>
  <si>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</si>
  <si>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</si>
  <si>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</si>
  <si>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</si>
  <si>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</si>
  <si>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</si>
  <si>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</si>
  <si>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</si>
  <si>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</si>
  <si>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</si>
  <si>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</si>
  <si>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</si>
  <si>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</si>
  <si>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</si>
  <si>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</si>
  <si>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</si>
  <si>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</si>
  <si>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</si>
  <si>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</si>
  <si>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</si>
  <si>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</si>
  <si>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</si>
  <si>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</si>
  <si>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</si>
  <si>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</si>
  <si>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</si>
  <si>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</si>
  <si>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</si>
  <si>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</si>
  <si>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</si>
  <si>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</si>
  <si>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</si>
  <si>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</si>
  <si>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</si>
  <si>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</si>
  <si>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</si>
  <si>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</si>
  <si>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</si>
  <si>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</si>
  <si>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</si>
  <si>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</si>
  <si>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</si>
  <si>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</si>
  <si>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</si>
  <si>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</si>
  <si>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</si>
  <si>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</si>
  <si>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</si>
  <si>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</si>
  <si>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</si>
  <si>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</si>
  <si>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</si>
  <si>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</si>
  <si>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</si>
  <si>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</si>
  <si>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</si>
  <si>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</si>
  <si>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</si>
  <si>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</si>
  <si>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</si>
  <si>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</si>
  <si>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</si>
  <si>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</si>
  <si>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</si>
  <si>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</si>
  <si>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</si>
  <si>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</si>
  <si>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</si>
  <si>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</si>
  <si>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</si>
  <si>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</si>
  <si>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</si>
  <si>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</si>
  <si>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</si>
  <si>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</si>
  <si>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</si>
  <si>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</si>
  <si>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</si>
  <si>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</si>
  <si>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</si>
  <si>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</si>
  <si>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</si>
  <si>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</si>
  <si>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</si>
  <si>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</si>
  <si>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</si>
  <si>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</si>
  <si>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</si>
  <si>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</si>
  <si>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</si>
  <si>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</si>
  <si>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</si>
  <si>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</si>
  <si>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</si>
  <si>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</si>
  <si>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</si>
  <si>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</si>
  <si>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</si>
  <si>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</si>
  <si>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</si>
  <si>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</si>
  <si>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</si>
  <si>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</si>
  <si>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</si>
  <si>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</si>
  <si>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</si>
  <si>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</si>
  <si>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</si>
  <si>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</si>
  <si>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</si>
  <si>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</si>
  <si>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</si>
  <si>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</si>
  <si>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</si>
  <si>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</si>
  <si>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</si>
  <si>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</si>
  <si>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</si>
  <si>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</si>
  <si>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</si>
  <si>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</si>
  <si>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</si>
  <si>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</si>
  <si>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</si>
  <si>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</si>
  <si>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</si>
  <si>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</si>
  <si>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</si>
  <si>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</si>
  <si>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</si>
  <si>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</si>
  <si>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</si>
  <si>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</si>
  <si>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</si>
  <si>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</si>
  <si>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</si>
  <si>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</si>
  <si>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</si>
  <si>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</si>
  <si>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</si>
  <si>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</si>
  <si>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</si>
  <si>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</si>
  <si>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</si>
  <si>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</si>
  <si>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</si>
  <si>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</si>
  <si>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</si>
  <si>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</si>
  <si>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</si>
  <si>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</si>
  <si>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</si>
  <si>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</si>
  <si>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</si>
  <si>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</si>
  <si>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</si>
  <si>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</si>
  <si>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</si>
  <si>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</si>
  <si>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</si>
  <si>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</si>
  <si>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</si>
  <si>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</si>
  <si>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</si>
  <si>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</si>
  <si>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</si>
  <si>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</si>
  <si>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</si>
  <si>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</si>
  <si>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</si>
  <si>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</si>
  <si>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</si>
  <si>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</si>
  <si>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</si>
  <si>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</si>
  <si>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</si>
  <si>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</si>
  <si>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</si>
  <si>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</si>
  <si>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</si>
  <si>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</si>
  <si>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</si>
  <si>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</si>
  <si>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</si>
  <si>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</si>
  <si>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</si>
  <si>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</si>
  <si>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</si>
  <si>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</si>
  <si>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</si>
  <si>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</si>
  <si>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</si>
  <si>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</si>
  <si>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</si>
  <si>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</si>
  <si>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</si>
  <si>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</si>
  <si>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</si>
  <si>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</si>
  <si>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</si>
  <si>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</si>
  <si>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</si>
  <si>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</si>
  <si>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</si>
  <si>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</si>
  <si>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</si>
  <si>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</si>
  <si>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</si>
  <si>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</si>
  <si>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</si>
  <si>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</si>
  <si>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</si>
  <si>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</si>
  <si>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</si>
  <si>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</si>
  <si>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</si>
  <si>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</si>
  <si>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</si>
  <si>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</si>
  <si>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</si>
  <si>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</si>
  <si>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</si>
  <si>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</si>
  <si>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</si>
  <si>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</si>
  <si>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</si>
  <si>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</si>
  <si>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</si>
  <si>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</si>
  <si>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</si>
  <si>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</si>
  <si>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</si>
  <si>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</si>
  <si>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</si>
  <si>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</si>
  <si>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</si>
  <si>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</si>
  <si>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</si>
  <si>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</si>
  <si>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</si>
  <si>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</si>
  <si>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</si>
  <si>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</si>
  <si>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</si>
  <si>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</si>
  <si>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</si>
  <si>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</si>
  <si>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</si>
  <si>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</si>
  <si>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</si>
  <si>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</si>
  <si>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</si>
  <si>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</si>
  <si>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</si>
  <si>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</si>
  <si>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</si>
  <si>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</si>
  <si>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</si>
  <si>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</si>
  <si>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</si>
  <si>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</si>
  <si>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</si>
  <si>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</si>
  <si>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</si>
  <si>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</si>
  <si>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</si>
  <si>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</si>
  <si>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</si>
  <si>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</si>
  <si>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</si>
  <si>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</si>
  <si>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</si>
  <si>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</si>
  <si>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</si>
  <si>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</si>
  <si>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</si>
  <si>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</si>
  <si>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</si>
  <si>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</si>
  <si>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</si>
  <si>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</si>
  <si>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</si>
  <si>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</si>
  <si>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</si>
  <si>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</si>
  <si>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</si>
  <si>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</si>
  <si>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</si>
  <si>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</si>
  <si>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</si>
  <si>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</si>
  <si>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</si>
  <si>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</si>
  <si>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</si>
  <si>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</si>
  <si>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</si>
  <si>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</si>
  <si>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</si>
  <si>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</si>
  <si>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</si>
  <si>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</si>
  <si>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</si>
  <si>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</si>
  <si>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</si>
  <si>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</si>
  <si>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</si>
  <si>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</si>
  <si>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</si>
  <si>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</si>
  <si>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</si>
  <si>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</si>
  <si>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</si>
  <si>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</si>
  <si>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</si>
  <si>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</si>
  <si>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</si>
  <si>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</si>
  <si>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</si>
  <si>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</si>
  <si>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</si>
  <si>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</si>
  <si>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</si>
  <si>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</si>
  <si>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</si>
  <si>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</si>
  <si>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</si>
  <si>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</si>
  <si>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</si>
  <si>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</si>
  <si>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</si>
  <si>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</si>
  <si>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</si>
  <si>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</si>
  <si>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</si>
  <si>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</si>
  <si>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</si>
  <si>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</si>
  <si>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</si>
  <si>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</si>
  <si>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</si>
  <si>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</si>
  <si>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</si>
  <si>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</si>
  <si>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</si>
  <si>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</si>
  <si>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</si>
  <si>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</si>
  <si>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</si>
  <si>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</si>
  <si>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</si>
  <si>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</si>
  <si>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</si>
  <si>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</si>
  <si>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</si>
  <si>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</si>
  <si>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</si>
  <si>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</si>
  <si>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</si>
  <si>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</si>
  <si>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</si>
  <si>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</si>
  <si>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</si>
  <si>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</si>
  <si>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</si>
  <si>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</si>
  <si>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</si>
  <si>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</si>
  <si>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</si>
  <si>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</si>
  <si>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</si>
  <si>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</si>
  <si>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</si>
  <si>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</si>
  <si>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</si>
  <si>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</si>
  <si>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</si>
  <si>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</si>
  <si>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</si>
  <si>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</si>
  <si>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</si>
  <si>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</si>
  <si>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</si>
  <si>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</si>
  <si>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</si>
  <si>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</si>
  <si>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</si>
  <si>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</si>
  <si>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</si>
  <si>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</si>
  <si>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</si>
  <si>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</si>
  <si>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</si>
  <si>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</si>
  <si>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</si>
  <si>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</si>
  <si>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</si>
  <si>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</si>
  <si>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</si>
  <si>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</si>
  <si>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</si>
  <si>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</si>
  <si>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</si>
  <si>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</si>
  <si>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</si>
  <si>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</si>
  <si>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</si>
  <si>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</si>
  <si>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</si>
  <si>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</si>
  <si>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</si>
  <si>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</si>
  <si>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</si>
  <si>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</si>
  <si>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</si>
  <si>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</si>
  <si>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</si>
  <si>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</si>
  <si>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</si>
  <si>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</si>
  <si>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</si>
  <si>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</si>
  <si>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</si>
  <si>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</si>
  <si>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</si>
  <si>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</si>
  <si>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</si>
  <si>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</si>
  <si>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</si>
  <si>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</si>
  <si>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</si>
  <si>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</si>
  <si>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</si>
  <si>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</si>
  <si>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</si>
  <si>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</si>
  <si>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</si>
  <si>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</si>
  <si>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</si>
  <si>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</si>
  <si>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</si>
  <si>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</si>
  <si>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</si>
  <si>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</si>
  <si>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</si>
  <si>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</si>
  <si>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</si>
  <si>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</si>
  <si>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</si>
  <si>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</si>
  <si>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</si>
  <si>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</si>
  <si>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</si>
  <si>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</si>
  <si>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</si>
  <si>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</si>
  <si>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</si>
  <si>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</si>
  <si>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</si>
  <si>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</si>
  <si>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</si>
  <si>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</si>
  <si>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</si>
  <si>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</si>
  <si>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</si>
  <si>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</si>
  <si>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</si>
  <si>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</si>
  <si>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</si>
  <si>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</si>
  <si>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</si>
  <si>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</si>
  <si>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</si>
  <si>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</si>
  <si>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</si>
  <si>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</si>
  <si>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</si>
  <si>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</si>
  <si>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</si>
  <si>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</si>
  <si>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</si>
  <si>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</si>
  <si>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</si>
  <si>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</si>
  <si>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</si>
  <si>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</si>
  <si>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</si>
  <si>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</si>
  <si>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</si>
  <si>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</si>
  <si>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</si>
  <si>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</si>
  <si>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</si>
  <si>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</si>
  <si>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</si>
  <si>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</si>
  <si>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</si>
  <si>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</si>
  <si>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</si>
  <si>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</si>
  <si>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</si>
  <si>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</si>
  <si>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</si>
  <si>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</si>
  <si>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</si>
  <si>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</si>
  <si>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</si>
  <si>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</si>
  <si>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</si>
  <si>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</si>
  <si>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</si>
  <si>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</si>
  <si>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</si>
  <si>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</si>
  <si>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</si>
  <si>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</si>
  <si>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</si>
  <si>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</si>
  <si>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</si>
  <si>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</si>
  <si>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</si>
  <si>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</si>
  <si>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</si>
  <si>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</si>
  <si>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</si>
  <si>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</si>
  <si>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</si>
  <si>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</si>
  <si>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</si>
  <si>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</si>
  <si>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</si>
  <si>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</si>
  <si>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</si>
  <si>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</si>
  <si>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</si>
  <si>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</si>
  <si>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</si>
  <si>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</si>
  <si>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</si>
  <si>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</si>
  <si>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</si>
  <si>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</si>
  <si>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</si>
  <si>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</si>
  <si>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</si>
  <si>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</si>
  <si>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</si>
  <si>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</si>
  <si>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</si>
  <si>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</si>
  <si>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</si>
  <si>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</si>
  <si>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</si>
  <si>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</si>
  <si>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</si>
  <si>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</si>
  <si>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</si>
  <si>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</si>
  <si>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</si>
  <si>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</si>
  <si>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</si>
  <si>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</si>
  <si>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</si>
  <si>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</si>
  <si>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</si>
  <si>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</si>
  <si>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</si>
  <si>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</si>
  <si>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</si>
  <si>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</si>
  <si>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</si>
  <si>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</si>
  <si>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</si>
  <si>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</si>
  <si>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</si>
  <si>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</si>
  <si>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</si>
  <si>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</si>
  <si>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</si>
  <si>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</si>
  <si>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</si>
  <si>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</si>
  <si>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</si>
  <si>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</si>
  <si>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</si>
  <si>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</si>
  <si>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</si>
  <si>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</si>
  <si>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</si>
  <si>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</si>
  <si>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</si>
  <si>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</si>
  <si>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</si>
  <si>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</si>
  <si>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</si>
  <si>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</si>
  <si>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</si>
  <si>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</si>
  <si>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</si>
  <si>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</si>
  <si>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</si>
  <si>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</si>
  <si>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</si>
  <si>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</si>
  <si>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</si>
  <si>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</si>
  <si>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</si>
  <si>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</si>
  <si>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</si>
  <si>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</si>
  <si>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</si>
  <si>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</si>
  <si>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</si>
  <si>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</si>
  <si>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</si>
  <si>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</si>
  <si>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</si>
  <si>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</si>
  <si>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</si>
  <si>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</si>
  <si>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</si>
  <si>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</si>
  <si>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</si>
  <si>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</si>
  <si>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</si>
  <si>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</si>
  <si>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</si>
  <si>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</si>
  <si>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</si>
  <si>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</si>
  <si>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</si>
  <si>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</si>
  <si>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</si>
  <si>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</si>
  <si>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</si>
  <si>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</si>
  <si>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</si>
  <si>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</si>
  <si>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</si>
  <si>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</si>
  <si>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</si>
  <si>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</si>
  <si>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</si>
  <si>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</si>
  <si>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</si>
  <si>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</si>
  <si>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</si>
  <si>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</si>
  <si>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</si>
  <si>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</si>
  <si>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</si>
  <si>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</si>
  <si>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</si>
  <si>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</si>
  <si>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</si>
  <si>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</si>
  <si>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</si>
  <si>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</si>
  <si>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</si>
  <si>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</si>
  <si>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</si>
  <si>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</si>
  <si>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</si>
  <si>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</si>
  <si>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</si>
  <si>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</si>
  <si>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</si>
  <si>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</si>
  <si>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</si>
  <si>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</si>
  <si>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</si>
  <si>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</si>
  <si>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</si>
  <si>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</si>
  <si>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</si>
  <si>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</si>
  <si>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</si>
  <si>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</si>
  <si>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</si>
  <si>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</si>
  <si>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</si>
  <si>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</si>
  <si>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</si>
  <si>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</si>
  <si>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</si>
  <si>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</si>
  <si>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</si>
  <si>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</si>
  <si>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</si>
  <si>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</si>
  <si>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</si>
  <si>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</si>
  <si>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</si>
  <si>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</si>
  <si>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</si>
  <si>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</si>
  <si>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</si>
  <si>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</si>
  <si>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</si>
  <si>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</si>
  <si>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</si>
  <si>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</si>
  <si>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</si>
  <si>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</si>
  <si>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</si>
  <si>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</si>
  <si>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</si>
  <si>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</si>
  <si>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</si>
  <si>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</si>
  <si>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</si>
  <si>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</si>
  <si>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</si>
  <si>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</si>
  <si>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</si>
  <si>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</si>
  <si>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</si>
  <si>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</si>
  <si>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</si>
  <si>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</si>
  <si>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</si>
  <si>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</si>
  <si>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</si>
  <si>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</si>
  <si>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</si>
  <si>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</si>
  <si>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</si>
  <si>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</si>
  <si>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</si>
  <si>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</si>
  <si>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</si>
  <si>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</si>
  <si>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</si>
  <si>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</si>
  <si>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</si>
  <si>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</si>
  <si>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</si>
  <si>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</si>
  <si>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</si>
  <si>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</si>
  <si>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</si>
  <si>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</si>
  <si>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</si>
  <si>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</si>
  <si>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</si>
  <si>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</si>
  <si>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</si>
  <si>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</si>
  <si>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</si>
  <si>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</si>
  <si>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</si>
  <si>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</si>
  <si>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</si>
  <si>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</si>
  <si>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</si>
  <si>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</si>
  <si>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</si>
  <si>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</si>
  <si>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</si>
  <si>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</si>
  <si>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</si>
  <si>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</si>
  <si>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</si>
  <si>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</si>
  <si>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</si>
  <si>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</si>
  <si>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</si>
  <si>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</si>
  <si>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</si>
  <si>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</si>
  <si>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</si>
  <si>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</si>
  <si>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</si>
  <si>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</si>
  <si>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</si>
  <si>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</si>
  <si>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</si>
  <si>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</si>
  <si>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</si>
  <si>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</si>
  <si>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</si>
  <si>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</si>
  <si>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</si>
  <si>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</si>
  <si>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</si>
  <si>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</si>
  <si>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</si>
  <si>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</si>
  <si>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</si>
  <si>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</si>
  <si>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</si>
  <si>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</si>
  <si>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</si>
  <si>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</si>
  <si>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</si>
  <si>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</si>
  <si>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</si>
  <si>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</si>
  <si>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</si>
  <si>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</si>
  <si>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</si>
  <si>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</si>
  <si>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</si>
  <si>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</si>
  <si>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</si>
  <si>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</si>
  <si>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</si>
  <si>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</si>
  <si>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</si>
  <si>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</si>
  <si>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</si>
  <si>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</si>
  <si>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</si>
  <si>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</si>
  <si>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</si>
  <si>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</si>
  <si>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</si>
  <si>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</si>
  <si>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</si>
  <si>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</si>
  <si>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</si>
  <si>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</si>
  <si>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</si>
  <si>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</si>
  <si>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</si>
  <si>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</si>
  <si>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</si>
  <si>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</si>
  <si>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</si>
  <si>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</si>
  <si>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</si>
  <si>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</si>
  <si>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</si>
  <si>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</si>
  <si>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</si>
  <si>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</si>
  <si>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</si>
  <si>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</si>
  <si>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</si>
  <si>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</si>
  <si>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</si>
  <si>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</si>
  <si>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</si>
  <si>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</si>
  <si>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</si>
  <si>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</si>
  <si>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</si>
  <si>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</si>
  <si>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</si>
  <si>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</si>
  <si>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</si>
  <si>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</si>
  <si>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</si>
  <si>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</si>
  <si>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</si>
  <si>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</si>
  <si>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</si>
  <si>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</si>
  <si>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</si>
  <si>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</si>
  <si>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</si>
  <si>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</si>
  <si>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</si>
  <si>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</si>
  <si>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</si>
  <si>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</si>
  <si>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</si>
  <si>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</si>
  <si>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</si>
  <si>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</si>
  <si>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</si>
  <si>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</si>
  <si>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</si>
  <si>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</si>
  <si>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</si>
  <si>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</si>
  <si>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</si>
  <si>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</si>
  <si>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</si>
  <si>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</si>
  <si>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</si>
  <si>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</si>
  <si>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</si>
  <si>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</si>
  <si>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</si>
  <si>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</si>
  <si>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</si>
  <si>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</si>
  <si>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</si>
  <si>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</si>
  <si>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</si>
  <si>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</si>
  <si>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</si>
  <si>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</si>
  <si>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</si>
  <si>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</si>
  <si>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</si>
  <si>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</si>
  <si>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</si>
  <si>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</si>
  <si>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</si>
  <si>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</si>
  <si>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</si>
  <si>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</si>
  <si>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</si>
  <si>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</si>
  <si>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</si>
  <si>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</si>
  <si>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</si>
  <si>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</si>
  <si>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</si>
  <si>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</si>
  <si>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</si>
  <si>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</si>
  <si>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</si>
  <si>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</si>
  <si>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</si>
  <si>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</si>
  <si>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</si>
  <si>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</si>
  <si>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</si>
  <si>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</si>
  <si>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</si>
  <si>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</si>
  <si>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</si>
  <si>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</si>
  <si>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</si>
  <si>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</si>
  <si>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</si>
  <si>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</si>
  <si>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</si>
  <si>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</si>
  <si>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</si>
  <si>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</si>
  <si>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</si>
  <si>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</si>
  <si>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</si>
  <si>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</si>
  <si>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</si>
  <si>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</si>
  <si>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</si>
  <si>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</si>
  <si>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</si>
  <si>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</si>
  <si>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</si>
  <si>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</si>
  <si>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</si>
  <si>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</si>
  <si>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</si>
  <si>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</si>
  <si>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</si>
  <si>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</si>
  <si>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</si>
  <si>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</si>
  <si>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</si>
  <si>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</si>
  <si>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</si>
  <si>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</si>
  <si>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</si>
  <si>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</si>
  <si>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</si>
  <si>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</si>
  <si>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</si>
  <si>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</si>
  <si>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</si>
  <si>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</si>
  <si>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</si>
  <si>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</si>
  <si>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</si>
  <si>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</si>
  <si>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</si>
  <si>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</si>
  <si>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</si>
  <si>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</si>
  <si>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</si>
  <si>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</si>
  <si>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</si>
  <si>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</si>
  <si>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</si>
  <si>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</si>
  <si>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</si>
  <si>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</si>
  <si>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</si>
  <si>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</si>
  <si>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</si>
  <si>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</si>
  <si>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</si>
  <si>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</si>
  <si>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</si>
  <si>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</si>
  <si>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</si>
  <si>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</si>
  <si>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</si>
  <si>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</si>
  <si>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</si>
  <si>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</si>
  <si>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</si>
  <si>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</si>
  <si>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</si>
  <si>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</si>
  <si>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</si>
  <si>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</si>
  <si>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</si>
  <si>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</si>
  <si>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</si>
  <si>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</si>
  <si>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</si>
  <si>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</si>
  <si>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</si>
  <si>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</si>
  <si>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</si>
  <si>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</si>
  <si>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</si>
  <si>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</si>
  <si>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</si>
  <si>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</si>
  <si>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</si>
  <si>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</si>
  <si>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</si>
  <si>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</si>
  <si>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</si>
  <si>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</si>
  <si>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</si>
  <si>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</si>
  <si>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</si>
  <si>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</si>
  <si>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</si>
  <si>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</si>
  <si>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</si>
  <si>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</si>
  <si>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</si>
  <si>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</si>
  <si>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</si>
  <si>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</si>
  <si>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</si>
  <si>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</si>
  <si>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</si>
  <si>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</si>
  <si>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</si>
  <si>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</si>
  <si>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</si>
  <si>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</si>
  <si>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</si>
  <si>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</si>
  <si>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</si>
  <si>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</si>
  <si>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</si>
  <si>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</si>
  <si>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</si>
  <si>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</si>
  <si>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</si>
  <si>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</si>
  <si>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</si>
  <si>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</si>
  <si>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</si>
  <si>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</si>
  <si>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</si>
  <si>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</si>
  <si>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</si>
  <si>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</si>
  <si>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</si>
  <si>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</si>
  <si>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</si>
  <si>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</si>
  <si>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</si>
  <si>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</si>
  <si>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</si>
  <si>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</si>
  <si>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</si>
  <si>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</si>
  <si>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</si>
  <si>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</si>
  <si>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</si>
  <si>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</si>
  <si>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</si>
  <si>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</si>
  <si>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</si>
  <si>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</si>
  <si>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</si>
  <si>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</si>
  <si>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</si>
  <si>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</si>
  <si>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</si>
  <si>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</si>
  <si>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</si>
  <si>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</si>
  <si>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</si>
  <si>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</si>
  <si>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</si>
  <si>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</si>
  <si>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</si>
  <si>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</si>
  <si>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</si>
  <si>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</si>
  <si>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</si>
  <si>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</si>
  <si>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</si>
  <si>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</si>
  <si>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</si>
  <si>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</si>
  <si>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</si>
  <si>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</si>
  <si>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</si>
  <si>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</si>
  <si>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</si>
  <si>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</si>
  <si>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</si>
  <si>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</si>
  <si>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</si>
  <si>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</si>
  <si>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</si>
  <si>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</si>
  <si>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</si>
  <si>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</si>
  <si>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</si>
  <si>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</si>
  <si>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</si>
  <si>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</si>
  <si>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</si>
  <si>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</si>
  <si>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</si>
  <si>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</si>
  <si>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</si>
  <si>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</si>
  <si>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</si>
  <si>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</si>
  <si>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</si>
  <si>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</si>
  <si>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</si>
  <si>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</si>
  <si>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</si>
  <si>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</si>
  <si>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</si>
  <si>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</si>
  <si>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</si>
  <si>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</si>
  <si>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</si>
  <si>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</si>
  <si>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</si>
  <si>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</si>
  <si>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</si>
  <si>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</si>
  <si>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</si>
  <si>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</si>
  <si>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</si>
  <si>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</si>
  <si>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</si>
  <si>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</si>
  <si>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</si>
  <si>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</si>
  <si>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</si>
  <si>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</si>
  <si>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</si>
  <si>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</si>
  <si>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</si>
  <si>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</si>
  <si>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</si>
  <si>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</si>
  <si>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</si>
  <si>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</si>
  <si>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</si>
  <si>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</si>
  <si>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</si>
  <si>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</si>
  <si>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</si>
  <si>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</si>
  <si>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</si>
  <si>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</si>
  <si>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</si>
  <si>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</si>
  <si>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</si>
  <si>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</si>
  <si>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</si>
  <si>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</si>
  <si>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</si>
  <si>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</si>
  <si>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</si>
  <si>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</si>
  <si>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</si>
  <si>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</si>
  <si>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</si>
  <si>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</si>
  <si>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</si>
  <si>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</si>
  <si>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</si>
  <si>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</si>
  <si>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</si>
  <si>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</si>
  <si>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</si>
  <si>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</si>
  <si>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</si>
  <si>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</si>
  <si>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</si>
  <si>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</si>
  <si>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</si>
  <si>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</si>
  <si>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</si>
  <si>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</si>
  <si>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</si>
  <si>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</si>
  <si>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</si>
  <si>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</si>
  <si>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</si>
  <si>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</si>
  <si>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</si>
  <si>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</si>
  <si>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</si>
  <si>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</si>
  <si>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</si>
  <si>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</si>
  <si>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</si>
  <si>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</si>
  <si>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</si>
  <si>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</si>
  <si>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</si>
  <si>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</si>
  <si>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</si>
  <si>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</si>
  <si>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</si>
  <si>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</si>
  <si>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</si>
  <si>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</si>
  <si>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</si>
  <si>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</si>
  <si>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</si>
  <si>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</si>
  <si>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</si>
  <si>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</si>
  <si>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</si>
  <si>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</si>
  <si>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</si>
  <si>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</si>
  <si>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</si>
  <si>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</si>
  <si>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</si>
  <si>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</si>
  <si>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</si>
  <si>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</si>
  <si>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</si>
  <si>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</si>
  <si>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</si>
  <si>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</si>
  <si>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</si>
  <si>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</si>
  <si>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</si>
  <si>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</si>
  <si>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</si>
  <si>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</si>
  <si>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</si>
  <si>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</si>
  <si>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</si>
  <si>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</si>
  <si>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</si>
  <si>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</si>
  <si>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</si>
  <si>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</si>
  <si>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</si>
  <si>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</si>
  <si>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</si>
  <si>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</si>
  <si>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</si>
  <si>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</si>
  <si>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</si>
  <si>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</si>
  <si>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</si>
  <si>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</si>
  <si>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</si>
  <si>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</si>
  <si>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</si>
  <si>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</si>
  <si>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</si>
  <si>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</si>
  <si>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</si>
  <si>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</si>
  <si>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</si>
  <si>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</si>
  <si>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</si>
  <si>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</si>
  <si>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</si>
  <si>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</si>
  <si>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</si>
  <si>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</si>
  <si>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</si>
  <si>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</si>
  <si>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</si>
  <si>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</si>
  <si>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</si>
  <si>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</si>
  <si>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</si>
  <si>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</si>
  <si>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</si>
  <si>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</si>
  <si>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</si>
  <si>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</si>
  <si>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</si>
  <si>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</si>
  <si>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</si>
  <si>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</si>
  <si>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</si>
  <si>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</si>
  <si>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</si>
  <si>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</si>
  <si>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</si>
  <si>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</si>
  <si>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</si>
  <si>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</si>
  <si>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</si>
  <si>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</si>
  <si>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</si>
  <si>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</si>
  <si>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</si>
  <si>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</si>
  <si>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</si>
  <si>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</si>
  <si>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</si>
  <si>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</si>
  <si>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</si>
  <si>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</si>
  <si>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</si>
  <si>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</si>
  <si>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</si>
  <si>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</si>
  <si>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</si>
  <si>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</si>
  <si>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</si>
  <si>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</si>
  <si>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</si>
  <si>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</si>
  <si>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</si>
  <si>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</si>
  <si>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</si>
  <si>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</si>
  <si>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</si>
  <si>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</si>
  <si>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</si>
  <si>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</si>
  <si>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</si>
  <si>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</si>
  <si>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</si>
  <si>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</si>
  <si>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</si>
  <si>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</si>
  <si>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</si>
  <si>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</si>
  <si>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</si>
  <si>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</si>
  <si>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</si>
  <si>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</si>
  <si>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</si>
  <si>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</si>
  <si>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</si>
  <si>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</si>
  <si>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</si>
  <si>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</si>
  <si>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</si>
  <si>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</si>
  <si>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</si>
  <si>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</si>
  <si>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</si>
  <si>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</si>
  <si>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</si>
  <si>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</si>
  <si>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</si>
  <si>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</si>
  <si>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</si>
  <si>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</si>
  <si>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</si>
  <si>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</si>
  <si>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</si>
  <si>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</si>
  <si>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</si>
  <si>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</si>
  <si>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</si>
  <si>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</si>
  <si>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</si>
  <si>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</si>
  <si>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</si>
  <si>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</si>
  <si>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</si>
  <si>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</si>
  <si>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</si>
  <si>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</si>
  <si>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</si>
  <si>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</si>
  <si>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</si>
  <si>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</si>
  <si>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</si>
  <si>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</si>
  <si>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</si>
  <si>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</si>
  <si>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</si>
  <si>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</si>
  <si>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</si>
  <si>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</si>
  <si>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</si>
  <si>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</si>
  <si>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</si>
  <si>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</si>
  <si>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</si>
  <si>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</si>
  <si>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</si>
  <si>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</si>
  <si>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</si>
  <si>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</si>
  <si>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</si>
  <si>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</si>
  <si>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</si>
  <si>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</si>
  <si>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</si>
  <si>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</si>
  <si>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</si>
  <si>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</si>
  <si>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</si>
  <si>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</si>
  <si>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</si>
  <si>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</si>
  <si>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</si>
  <si>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</si>
  <si>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</si>
  <si>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</si>
  <si>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</si>
  <si>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</si>
  <si>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</si>
  <si>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</si>
  <si>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</si>
  <si>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</si>
  <si>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</si>
  <si>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</si>
  <si>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</si>
  <si>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</si>
  <si>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</si>
  <si>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</si>
  <si>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</si>
  <si>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</si>
  <si>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</si>
  <si>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</si>
  <si>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</si>
  <si>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</si>
  <si>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</si>
  <si>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</si>
  <si>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</si>
  <si>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</si>
  <si>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</si>
  <si>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</si>
  <si>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</si>
  <si>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</si>
  <si>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</si>
  <si>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</si>
  <si>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</si>
  <si>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</si>
  <si>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</si>
  <si>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</si>
  <si>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</si>
  <si>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</si>
  <si>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</si>
  <si>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</si>
  <si>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</si>
  <si>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</si>
  <si>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</si>
  <si>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</si>
  <si>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</si>
  <si>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</si>
  <si>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</si>
  <si>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</si>
  <si>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</si>
  <si>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</si>
  <si>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</si>
  <si>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</si>
  <si>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</si>
  <si>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</si>
  <si>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</si>
  <si>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</si>
  <si>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</si>
  <si>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</si>
  <si>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</si>
  <si>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</si>
  <si>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</si>
  <si>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</si>
  <si>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</si>
  <si>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</si>
  <si>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</si>
  <si>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</si>
  <si>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</si>
  <si>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</si>
  <si>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</si>
  <si>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</si>
  <si>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</si>
  <si>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</si>
  <si>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</si>
  <si>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</si>
  <si>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</si>
  <si>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</si>
  <si>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</si>
  <si>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</si>
  <si>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</si>
  <si>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</si>
  <si>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</si>
  <si>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</si>
  <si>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</si>
  <si>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</si>
  <si>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</si>
  <si>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</si>
  <si>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</si>
  <si>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</si>
  <si>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</si>
  <si>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</si>
  <si>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</si>
  <si>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</si>
  <si>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</si>
  <si>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</si>
  <si>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</si>
  <si>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</si>
  <si>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</si>
  <si>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</si>
  <si>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</si>
  <si>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</si>
  <si>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</si>
  <si>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</si>
  <si>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</si>
  <si>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</si>
  <si>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</si>
  <si>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</si>
  <si>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</si>
  <si>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</si>
  <si>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</si>
  <si>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</si>
  <si>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</si>
  <si>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</si>
  <si>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</si>
  <si>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</si>
  <si>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</si>
  <si>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</si>
  <si>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</si>
  <si>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</si>
  <si>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</si>
  <si>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</si>
  <si>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</si>
  <si>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</si>
  <si>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</si>
  <si>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</si>
  <si>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</si>
  <si>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</si>
  <si>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</si>
  <si>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</si>
  <si>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</si>
  <si>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</si>
  <si>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</si>
  <si>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</si>
  <si>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</si>
  <si>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</si>
  <si>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</si>
  <si>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</si>
  <si>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</si>
  <si>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</si>
  <si>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</si>
  <si>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</si>
  <si>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</si>
  <si>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</si>
  <si>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</si>
  <si>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</si>
  <si>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</si>
  <si>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</si>
  <si>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</si>
  <si>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</si>
  <si>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</si>
  <si>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</si>
  <si>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</si>
  <si>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</si>
  <si>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</si>
  <si>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</si>
  <si>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</si>
  <si>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</si>
  <si>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</si>
  <si>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</si>
  <si>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</si>
  <si>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</si>
  <si>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</si>
  <si>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</si>
  <si>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</si>
  <si>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</si>
  <si>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</si>
  <si>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</si>
  <si>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</si>
  <si>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</si>
  <si>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</si>
  <si>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</si>
  <si>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</si>
  <si>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</si>
  <si>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</si>
  <si>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</si>
  <si>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</si>
  <si>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</si>
  <si>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</si>
  <si>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</si>
  <si>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</si>
  <si>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</si>
  <si>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</si>
  <si>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</si>
  <si>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</si>
  <si>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</si>
  <si>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</si>
  <si>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</si>
  <si>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</si>
  <si>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</si>
  <si>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</si>
  <si>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</si>
  <si>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</si>
  <si>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</si>
  <si>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</si>
  <si>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</si>
  <si>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</si>
  <si>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</si>
  <si>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</si>
  <si>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</si>
  <si>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</si>
  <si>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</si>
  <si>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</si>
  <si>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</si>
  <si>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</si>
  <si>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</si>
  <si>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</si>
  <si>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</si>
  <si>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</si>
  <si>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</si>
  <si>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</si>
  <si>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</si>
  <si>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</si>
  <si>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</si>
  <si>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</si>
  <si>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</si>
  <si>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</si>
  <si>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</si>
  <si>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</si>
  <si>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</si>
  <si>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</si>
  <si>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</si>
  <si>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</si>
  <si>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</si>
  <si>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</si>
  <si>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</si>
  <si>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</si>
  <si>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</si>
  <si>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</si>
  <si>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</si>
  <si>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</si>
  <si>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</si>
  <si>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</si>
  <si>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</si>
  <si>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</si>
  <si>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</si>
  <si>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</si>
  <si>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</si>
  <si>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</si>
  <si>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</si>
  <si>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</si>
  <si>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</si>
  <si>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</si>
  <si>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</si>
  <si>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</si>
  <si>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</si>
  <si>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</si>
  <si>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</si>
  <si>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</si>
  <si>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</si>
  <si>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</si>
  <si>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</si>
  <si>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</si>
  <si>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</si>
  <si>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</si>
  <si>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</si>
  <si>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</si>
  <si>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</si>
  <si>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</si>
  <si>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</si>
  <si>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</si>
  <si>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</si>
  <si>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</si>
  <si>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</si>
  <si>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</si>
  <si>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</si>
  <si>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</si>
  <si>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</si>
  <si>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</si>
  <si>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</si>
  <si>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</si>
  <si>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</si>
  <si>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</si>
  <si>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</si>
  <si>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</si>
  <si>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</si>
  <si>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</si>
  <si>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</si>
  <si>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</si>
  <si>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</si>
  <si>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</si>
  <si>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</si>
  <si>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</si>
  <si>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</si>
  <si>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</si>
  <si>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</si>
  <si>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</si>
  <si>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</si>
  <si>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</si>
  <si>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</si>
  <si>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</si>
  <si>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</si>
  <si>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</si>
  <si>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</si>
  <si>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</si>
  <si>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</si>
  <si>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</si>
  <si>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</si>
  <si>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</si>
  <si>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</si>
  <si>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</si>
  <si>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</si>
  <si>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</si>
  <si>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</si>
  <si>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</si>
  <si>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</si>
  <si>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</si>
  <si>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</si>
  <si>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</si>
  <si>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</si>
  <si>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</si>
  <si>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</si>
  <si>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</si>
  <si>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</si>
  <si>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</si>
  <si>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</si>
  <si>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</si>
  <si>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</si>
  <si>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</si>
  <si>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</si>
  <si>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</si>
  <si>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</si>
  <si>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</si>
  <si>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</si>
  <si>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</si>
  <si>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</si>
  <si>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</si>
  <si>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</si>
  <si>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</si>
  <si>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</si>
  <si>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</si>
  <si>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</si>
  <si>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</si>
  <si>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</si>
  <si>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</si>
  <si>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</si>
  <si>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</si>
  <si>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</si>
  <si>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</si>
  <si>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</si>
  <si>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</si>
  <si>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</si>
  <si>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</si>
  <si>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</si>
  <si>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</si>
  <si>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</si>
  <si>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</si>
  <si>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</si>
  <si>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</si>
  <si>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</si>
  <si>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</si>
  <si>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</si>
  <si>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</si>
  <si>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</si>
  <si>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</si>
  <si>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</si>
  <si>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</si>
  <si>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</si>
  <si>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</si>
  <si>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</si>
  <si>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</si>
  <si>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</si>
  <si>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</si>
  <si>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</si>
  <si>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</si>
  <si>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</si>
  <si>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</si>
  <si>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</si>
  <si>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</si>
  <si>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</si>
  <si>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</si>
  <si>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</si>
  <si>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</si>
  <si>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</si>
  <si>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</si>
  <si>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</si>
  <si>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</si>
  <si>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</si>
  <si>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</si>
  <si>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</si>
  <si>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</si>
  <si>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</si>
  <si>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</si>
  <si>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</si>
  <si>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</si>
  <si>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</si>
  <si>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</si>
  <si>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</si>
  <si>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</si>
  <si>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</si>
  <si>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</si>
  <si>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</si>
  <si>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</si>
  <si>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</si>
  <si>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</si>
  <si>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</si>
  <si>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</si>
  <si>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</si>
  <si>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</si>
  <si>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</si>
  <si>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</si>
  <si>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</si>
  <si>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</si>
  <si>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</si>
  <si>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</si>
  <si>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</si>
  <si>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</si>
  <si>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</si>
  <si>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</si>
  <si>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</si>
  <si>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</si>
  <si>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</si>
  <si>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</si>
  <si>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</si>
  <si>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</si>
  <si>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</si>
  <si>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</si>
  <si>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</si>
  <si>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</si>
  <si>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</si>
  <si>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</si>
  <si>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</si>
  <si>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</si>
  <si>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</si>
  <si>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</si>
  <si>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</si>
  <si>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</si>
  <si>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</si>
  <si>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</si>
  <si>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</si>
  <si>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</si>
  <si>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</si>
  <si>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</si>
  <si>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</si>
  <si>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</si>
  <si>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</si>
  <si>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</si>
  <si>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</si>
  <si>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</si>
  <si>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</si>
  <si>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</si>
  <si>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</si>
  <si>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</si>
  <si>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</si>
  <si>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</si>
  <si>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</si>
  <si>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</si>
  <si>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</si>
  <si>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</si>
  <si>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</si>
  <si>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</si>
  <si>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</si>
  <si>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</si>
  <si>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</si>
  <si>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</si>
  <si>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</si>
  <si>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</si>
  <si>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</si>
  <si>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</si>
  <si>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</si>
  <si>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</si>
  <si>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</si>
  <si>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</si>
  <si>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</si>
  <si>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</si>
  <si>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</si>
  <si>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</si>
  <si>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</si>
  <si>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</si>
  <si>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</si>
  <si>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</si>
  <si>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</si>
  <si>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</si>
  <si>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</si>
  <si>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</si>
  <si>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</si>
  <si>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</si>
  <si>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</si>
  <si>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</si>
  <si>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</si>
  <si>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</si>
  <si>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</si>
  <si>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</si>
  <si>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</si>
  <si>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</si>
  <si>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</si>
  <si>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</si>
  <si>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</si>
  <si>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</si>
  <si>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</si>
  <si>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</si>
  <si>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</si>
  <si>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</si>
  <si>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</si>
  <si>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</si>
  <si>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</si>
  <si>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</si>
  <si>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</si>
  <si>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</si>
  <si>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</si>
  <si>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</si>
  <si>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</si>
  <si>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</si>
  <si>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</si>
  <si>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</si>
  <si>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</si>
  <si>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</si>
  <si>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</si>
  <si>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</si>
  <si>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</si>
  <si>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</si>
  <si>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</si>
  <si>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</si>
  <si>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</si>
  <si>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</si>
  <si>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</si>
  <si>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</si>
  <si>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</si>
  <si>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</si>
  <si>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</si>
  <si>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</si>
  <si>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</si>
  <si>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</si>
  <si>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</si>
  <si>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</si>
  <si>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</si>
  <si>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</si>
  <si>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</si>
  <si>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</si>
  <si>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</si>
  <si>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</si>
  <si>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</si>
  <si>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</si>
  <si>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</si>
  <si>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</si>
  <si>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</si>
  <si>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</si>
  <si>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</si>
  <si>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</si>
  <si>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</si>
  <si>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</si>
  <si>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</si>
  <si>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</si>
  <si>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</si>
  <si>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</si>
  <si>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</si>
  <si>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</si>
  <si>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</si>
  <si>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</si>
  <si>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</si>
  <si>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</si>
  <si>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</si>
  <si>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</si>
  <si>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</si>
  <si>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</si>
  <si>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</si>
  <si>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</si>
  <si>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</si>
  <si>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</si>
  <si>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</si>
  <si>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</si>
  <si>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</si>
  <si>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</si>
  <si>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</si>
  <si>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</si>
  <si>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</si>
  <si>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</si>
  <si>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</si>
  <si>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</si>
  <si>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</si>
  <si>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</si>
  <si>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</si>
  <si>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</si>
  <si>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</si>
  <si>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</si>
  <si>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</si>
  <si>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</si>
  <si>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</si>
  <si>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</si>
  <si>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</si>
  <si>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</si>
  <si>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</si>
  <si>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</si>
  <si>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</si>
  <si>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</si>
  <si>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</si>
  <si>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</si>
  <si>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</si>
  <si>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</si>
  <si>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</si>
  <si>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</si>
  <si>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</si>
  <si>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</si>
  <si>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</si>
  <si>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</si>
  <si>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</si>
  <si>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</si>
  <si>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</si>
  <si>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</si>
  <si>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</si>
  <si>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</si>
  <si>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</si>
  <si>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</si>
  <si>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</si>
  <si>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</si>
  <si>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</si>
  <si>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</si>
  <si>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</si>
  <si>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</si>
  <si>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</si>
  <si>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</si>
  <si>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</si>
  <si>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</si>
  <si>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</si>
  <si>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</si>
  <si>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</si>
  <si>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</si>
  <si>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</si>
  <si>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</si>
  <si>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</si>
  <si>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</si>
  <si>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</si>
  <si>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</si>
  <si>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</si>
  <si>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</si>
  <si>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</si>
  <si>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</si>
  <si>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</si>
  <si>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</si>
  <si>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</si>
  <si>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</si>
  <si>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</si>
  <si>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</si>
  <si>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</si>
  <si>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</si>
  <si>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</si>
  <si>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</si>
  <si>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</si>
  <si>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</si>
  <si>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</si>
  <si>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</si>
  <si>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</si>
  <si>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</si>
  <si>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</si>
  <si>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</si>
  <si>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</si>
  <si>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</si>
  <si>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</si>
  <si>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</si>
  <si>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</si>
  <si>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</si>
  <si>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</si>
  <si>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</si>
  <si>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</si>
  <si>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</si>
  <si>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</si>
  <si>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</si>
  <si>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</si>
  <si>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</si>
  <si>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</si>
  <si>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</si>
  <si>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</si>
  <si>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</si>
  <si>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</si>
  <si>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</si>
  <si>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</si>
  <si>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</si>
  <si>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</si>
  <si>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</si>
  <si>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</si>
  <si>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</si>
  <si>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</si>
  <si>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</si>
  <si>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</si>
  <si>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</si>
  <si>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</si>
  <si>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</si>
  <si>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</si>
  <si>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</si>
  <si>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</si>
  <si>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</si>
  <si>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</si>
  <si>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</si>
  <si>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</si>
  <si>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</si>
  <si>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</si>
  <si>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</si>
  <si>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</si>
  <si>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</si>
  <si>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</si>
  <si>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</si>
  <si>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</si>
  <si>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</si>
  <si>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</si>
  <si>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</si>
  <si>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</si>
  <si>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</si>
  <si>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</si>
  <si>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</si>
  <si>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</si>
  <si>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</si>
  <si>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</si>
  <si>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</si>
  <si>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</si>
  <si>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</si>
  <si>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</si>
  <si>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</si>
  <si>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</si>
  <si>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</si>
  <si>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</si>
  <si>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</si>
  <si>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</si>
  <si>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</si>
  <si>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</si>
  <si>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</si>
  <si>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</si>
  <si>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</si>
  <si>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</si>
  <si>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</si>
  <si>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</si>
  <si>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</si>
  <si>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</si>
  <si>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</si>
  <si>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</si>
  <si>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</si>
  <si>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</si>
  <si>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</si>
  <si>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</si>
  <si>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</si>
  <si>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</si>
  <si>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</si>
  <si>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</si>
  <si>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</si>
  <si>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</si>
  <si>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</si>
  <si>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</si>
  <si>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</si>
  <si>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</si>
  <si>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</si>
  <si>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</si>
  <si>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</si>
  <si>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</si>
  <si>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</si>
  <si>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</si>
  <si>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</si>
  <si>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</si>
  <si>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</si>
  <si>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</si>
  <si>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</si>
  <si>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</si>
  <si>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</si>
  <si>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</si>
  <si>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</si>
  <si>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</si>
  <si>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</si>
  <si>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</si>
  <si>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</si>
  <si>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</si>
  <si>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</si>
  <si>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</si>
  <si>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</si>
  <si>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</si>
  <si>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</si>
  <si>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</si>
  <si>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</si>
  <si>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</si>
  <si>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</si>
  <si>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</si>
  <si>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</si>
  <si>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</si>
  <si>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</si>
  <si>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</si>
  <si>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</si>
  <si>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</si>
  <si>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</si>
  <si>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</si>
  <si>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</si>
  <si>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</si>
  <si>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</si>
  <si>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</si>
  <si>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</si>
  <si>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</si>
  <si>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</si>
  <si>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</si>
  <si>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</si>
  <si>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</si>
  <si>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</si>
  <si>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</si>
  <si>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</si>
  <si>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</si>
  <si>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</si>
  <si>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</si>
  <si>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</si>
  <si>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</si>
  <si>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</si>
  <si>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</si>
  <si>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</si>
  <si>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</si>
  <si>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</si>
  <si>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</si>
  <si>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</si>
  <si>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</si>
  <si>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</si>
  <si>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</si>
  <si>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</si>
  <si>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</si>
  <si>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</si>
  <si>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</si>
  <si>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</si>
  <si>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</si>
  <si>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</si>
  <si>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</si>
  <si>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</si>
  <si>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</si>
  <si>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</si>
  <si>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</si>
  <si>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</si>
  <si>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</si>
  <si>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</si>
  <si>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</si>
  <si>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</si>
  <si>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</si>
  <si>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</si>
  <si>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</si>
  <si>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</si>
  <si>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</si>
  <si>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</si>
  <si>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</si>
  <si>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</si>
  <si>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</si>
  <si>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</si>
  <si>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</si>
  <si>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</si>
  <si>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</si>
  <si>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</si>
  <si>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</si>
  <si>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</si>
  <si>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</si>
  <si>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</si>
  <si>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</si>
  <si>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</si>
  <si>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</si>
  <si>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</si>
  <si>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</si>
  <si>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</si>
  <si>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</si>
  <si>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</si>
  <si>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</si>
  <si>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</si>
  <si>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</si>
  <si>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</si>
  <si>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</si>
  <si>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</si>
  <si>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</si>
  <si>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</si>
  <si>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</si>
  <si>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</si>
  <si>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</si>
  <si>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</si>
  <si>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</si>
  <si>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</si>
  <si>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</si>
  <si>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</si>
  <si>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</si>
  <si>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</si>
  <si>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</si>
  <si>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</si>
  <si>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</si>
  <si>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</si>
  <si>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</si>
  <si>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</si>
  <si>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</si>
  <si>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</si>
  <si>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</si>
  <si>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</si>
  <si>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</si>
  <si>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</si>
  <si>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</si>
  <si>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</si>
  <si>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</si>
  <si>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</si>
  <si>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</si>
  <si>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</si>
  <si>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</si>
  <si>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</si>
  <si>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</si>
  <si>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</si>
  <si>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</si>
  <si>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</si>
  <si>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</si>
  <si>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</si>
  <si>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</si>
  <si>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</si>
  <si>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</si>
  <si>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</si>
  <si>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</si>
  <si>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</si>
  <si>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</si>
  <si>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</si>
  <si>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</si>
  <si>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</si>
  <si>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</si>
  <si>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</si>
  <si>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</si>
  <si>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</si>
  <si>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</si>
  <si>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</si>
  <si>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</si>
  <si>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</si>
  <si>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</si>
  <si>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</si>
  <si>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</si>
  <si>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</si>
  <si>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</si>
  <si>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</si>
  <si>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</si>
  <si>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</si>
  <si>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</si>
  <si>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</si>
  <si>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</si>
  <si>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</si>
  <si>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</si>
  <si>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</si>
  <si>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</si>
  <si>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</si>
  <si>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</si>
  <si>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</si>
  <si>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</si>
  <si>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</si>
  <si>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</si>
  <si>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</si>
  <si>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</si>
  <si>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</si>
  <si>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</si>
  <si>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</si>
  <si>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</si>
  <si>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</si>
  <si>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</si>
  <si>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</si>
  <si>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</si>
  <si>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</si>
  <si>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</si>
  <si>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</si>
  <si>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</si>
  <si>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</si>
  <si>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</si>
  <si>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</si>
  <si>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</si>
  <si>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</si>
  <si>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</si>
  <si>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</si>
  <si>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</si>
  <si>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</si>
  <si>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</si>
  <si>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</si>
  <si>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</si>
  <si>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</si>
  <si>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</si>
  <si>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</si>
  <si>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</si>
  <si>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</si>
  <si>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</si>
  <si>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</si>
  <si>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</si>
  <si>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</si>
  <si>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</si>
  <si>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</si>
  <si>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</si>
  <si>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</si>
  <si>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</si>
  <si>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</si>
  <si>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</si>
  <si>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</si>
  <si>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</si>
  <si>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</si>
  <si>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</si>
  <si>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</si>
  <si>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</si>
  <si>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</si>
  <si>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</si>
  <si>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</si>
  <si>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</si>
  <si>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</si>
  <si>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</si>
  <si>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</si>
  <si>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</si>
  <si>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</si>
  <si>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</si>
  <si>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</si>
  <si>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</si>
  <si>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</si>
  <si>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</si>
  <si>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</si>
  <si>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</si>
  <si>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</si>
  <si>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</si>
  <si>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</si>
  <si>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</si>
  <si>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</si>
  <si>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</si>
  <si>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</si>
  <si>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</si>
  <si>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</si>
  <si>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</si>
  <si>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</si>
  <si>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</si>
  <si>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</si>
  <si>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</si>
  <si>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</si>
  <si>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</si>
  <si>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</si>
  <si>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</si>
  <si>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</si>
  <si>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</si>
  <si>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</si>
  <si>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</si>
  <si>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</si>
  <si>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</si>
  <si>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</si>
  <si>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</si>
  <si>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</si>
  <si>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</si>
  <si>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</si>
  <si>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</si>
  <si>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</si>
  <si>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</si>
  <si>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</si>
  <si>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</si>
  <si>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</si>
  <si>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</si>
  <si>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</si>
  <si>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</si>
  <si>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</si>
  <si>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</si>
  <si>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</si>
  <si>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</si>
  <si>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</si>
  <si>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</si>
  <si>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</si>
  <si>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</si>
  <si>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</si>
  <si>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</si>
  <si>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</si>
  <si>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</si>
  <si>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</si>
  <si>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</si>
  <si>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</si>
  <si>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</si>
  <si>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</si>
  <si>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</si>
  <si>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</si>
  <si>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</si>
  <si>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</si>
  <si>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</si>
  <si>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</si>
  <si>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</si>
  <si>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</si>
  <si>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</si>
  <si>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</si>
  <si>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</si>
  <si>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</si>
  <si>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</si>
  <si>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</si>
  <si>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</si>
  <si>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</si>
  <si>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</si>
  <si>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</si>
  <si>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</si>
  <si>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</si>
  <si>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</si>
  <si>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</si>
  <si>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</si>
  <si>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</si>
  <si>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</si>
  <si>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</si>
  <si>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</si>
  <si>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</si>
  <si>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</si>
  <si>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</si>
  <si>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</si>
  <si>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</si>
  <si>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</si>
  <si>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</si>
  <si>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</si>
  <si>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</si>
  <si>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</si>
  <si>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</si>
  <si>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</si>
  <si>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</si>
  <si>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</si>
  <si>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</si>
  <si>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</si>
  <si>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</si>
  <si>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</si>
  <si>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</si>
  <si>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</si>
  <si>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</si>
  <si>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</si>
  <si>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</si>
  <si>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</si>
  <si>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</si>
  <si>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</si>
  <si>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</si>
  <si>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</si>
  <si>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</si>
  <si>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</si>
  <si>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</si>
  <si>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</si>
  <si>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</si>
  <si>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</si>
  <si>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</si>
  <si>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</si>
  <si>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</si>
  <si>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</si>
  <si>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</si>
  <si>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</si>
  <si>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</si>
  <si>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</si>
  <si>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</si>
  <si>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</si>
  <si>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</si>
  <si>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</si>
  <si>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</si>
  <si>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</si>
  <si>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</si>
  <si>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</si>
  <si>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</si>
  <si>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</si>
  <si>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</si>
  <si>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</si>
  <si>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</si>
  <si>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</si>
  <si>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</si>
  <si>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</si>
  <si>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</si>
  <si>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</si>
  <si>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</si>
  <si>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</si>
  <si>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</si>
  <si>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</si>
  <si>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</si>
  <si>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</si>
  <si>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</si>
  <si>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</si>
  <si>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</si>
  <si>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</si>
  <si>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</si>
  <si>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</si>
  <si>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</si>
  <si>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</si>
  <si>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</si>
  <si>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</si>
  <si>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</si>
  <si>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</si>
  <si>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</si>
  <si>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</si>
  <si>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</si>
  <si>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</si>
  <si>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</si>
  <si>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</si>
  <si>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</si>
  <si>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</si>
  <si>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</si>
  <si>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</si>
  <si>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</si>
  <si>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</si>
  <si>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</si>
  <si>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</si>
  <si>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</si>
  <si>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</si>
  <si>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</si>
  <si>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</si>
  <si>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</si>
  <si>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</si>
  <si>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</si>
  <si>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</si>
  <si>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</si>
  <si>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</si>
  <si>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</si>
  <si>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</si>
  <si>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</si>
  <si>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</si>
  <si>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</si>
  <si>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</si>
  <si>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</si>
  <si>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</si>
  <si>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</si>
  <si>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</si>
  <si>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</si>
  <si>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</si>
  <si>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</si>
  <si>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</si>
  <si>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</si>
  <si>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</si>
  <si>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</si>
  <si>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</si>
  <si>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</si>
  <si>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</si>
  <si>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</si>
  <si>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</si>
  <si>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</si>
  <si>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</si>
  <si>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</si>
  <si>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</si>
  <si>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</si>
  <si>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</si>
  <si>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</si>
  <si>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</si>
  <si>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</si>
  <si>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</si>
  <si>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</si>
  <si>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</si>
  <si>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</si>
  <si>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</si>
  <si>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</si>
  <si>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</si>
  <si>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</si>
  <si>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</si>
  <si>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</si>
  <si>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</si>
  <si>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</si>
  <si>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</si>
  <si>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</si>
  <si>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</si>
  <si>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</si>
  <si>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</si>
  <si>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</si>
  <si>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</si>
  <si>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</si>
  <si>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</si>
  <si>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</si>
  <si>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</si>
  <si>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</si>
  <si>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</si>
  <si>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</si>
  <si>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</si>
  <si>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</si>
  <si>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</si>
  <si>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</si>
  <si>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</si>
  <si>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</si>
  <si>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</si>
  <si>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</si>
  <si>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</si>
  <si>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</si>
  <si>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</si>
  <si>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</si>
  <si>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</si>
  <si>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</si>
  <si>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</si>
  <si>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</si>
  <si>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</si>
  <si>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</si>
  <si>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</si>
  <si>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</si>
  <si>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</si>
  <si>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</si>
  <si>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</si>
  <si>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</si>
  <si>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</si>
  <si>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</si>
  <si>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</si>
  <si>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</si>
  <si>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</si>
  <si>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</si>
  <si>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</si>
  <si>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</si>
  <si>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</si>
  <si>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</si>
  <si>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</si>
  <si>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</si>
  <si>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</si>
  <si>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</si>
  <si>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</si>
  <si>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</si>
  <si>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</si>
  <si>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</si>
  <si>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</si>
  <si>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</si>
  <si>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</si>
  <si>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</si>
  <si>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</si>
  <si>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</si>
  <si>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</si>
  <si>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</si>
  <si>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</si>
  <si>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</si>
  <si>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</si>
  <si>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</si>
  <si>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</si>
  <si>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</si>
  <si>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</si>
  <si>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</si>
  <si>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</si>
  <si>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</si>
  <si>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</si>
  <si>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</si>
  <si>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</si>
  <si>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</si>
  <si>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</si>
  <si>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</si>
  <si>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</si>
  <si>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</si>
  <si>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</si>
  <si>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</si>
  <si>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</si>
  <si>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</si>
  <si>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</si>
  <si>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</si>
  <si>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</si>
  <si>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</si>
  <si>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</si>
  <si>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</si>
  <si>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</si>
  <si>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</si>
  <si>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</si>
  <si>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</si>
  <si>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</si>
  <si>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</si>
  <si>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</si>
  <si>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</si>
  <si>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</si>
  <si>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</si>
  <si>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</si>
  <si>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</si>
  <si>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</si>
  <si>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</si>
  <si>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</si>
  <si>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</si>
  <si>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</si>
  <si>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</si>
  <si>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</si>
  <si>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</si>
  <si>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</si>
  <si>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</si>
  <si>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</si>
  <si>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</si>
  <si>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</si>
  <si>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</si>
  <si>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</si>
  <si>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</si>
  <si>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</si>
  <si>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</si>
  <si>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</si>
  <si>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</si>
  <si>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</si>
  <si>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</si>
  <si>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</si>
  <si>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</si>
  <si>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</si>
  <si>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</si>
  <si>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</si>
  <si>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</si>
  <si>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</si>
  <si>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</si>
  <si>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</si>
  <si>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</si>
  <si>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</si>
  <si>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</si>
  <si>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</si>
  <si>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</si>
  <si>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</si>
  <si>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</si>
  <si>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</si>
  <si>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</si>
  <si>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</si>
  <si>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</si>
  <si>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</si>
  <si>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</si>
  <si>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</si>
  <si>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</si>
  <si>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</si>
  <si>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</si>
  <si>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</si>
  <si>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</si>
  <si>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</si>
  <si>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</si>
  <si>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</si>
  <si>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</si>
  <si>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</si>
  <si>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</si>
  <si>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</si>
  <si>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</si>
  <si>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</si>
  <si>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</si>
  <si>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</si>
  <si>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</si>
  <si>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</si>
  <si>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</si>
  <si>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</si>
  <si>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</si>
  <si>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</si>
  <si>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</si>
  <si>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</si>
  <si>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</si>
  <si>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</si>
  <si>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</si>
  <si>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</si>
  <si>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</si>
  <si>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</si>
  <si>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</si>
  <si>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</si>
  <si>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</si>
  <si>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</si>
  <si>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</si>
  <si>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</si>
  <si>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</si>
  <si>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</si>
  <si>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</si>
  <si>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</si>
  <si>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</si>
  <si>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</si>
  <si>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</si>
  <si>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</si>
  <si>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</si>
  <si>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</si>
  <si>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</si>
  <si>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</si>
  <si>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</si>
  <si>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</si>
  <si>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</si>
  <si>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</si>
  <si>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</si>
  <si>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</si>
  <si>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</si>
  <si>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</si>
  <si>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</si>
  <si>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</si>
  <si>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</si>
  <si>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</si>
  <si>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</si>
  <si>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</si>
  <si>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</si>
  <si>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</si>
  <si>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</si>
  <si>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</si>
  <si>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</si>
  <si>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</si>
  <si>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</si>
  <si>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</si>
  <si>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</si>
  <si>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</si>
  <si>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</si>
  <si>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</si>
  <si>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</si>
  <si>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</si>
  <si>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</si>
  <si>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</si>
  <si>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</si>
  <si>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</si>
  <si>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</si>
  <si>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</si>
  <si>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</si>
  <si>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</si>
  <si>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</si>
  <si>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</si>
  <si>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</si>
  <si>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</si>
  <si>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</si>
  <si>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</si>
  <si>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</si>
  <si>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</si>
  <si>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</si>
  <si>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</si>
  <si>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</si>
  <si>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</si>
  <si>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</si>
  <si>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</si>
  <si>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</si>
  <si>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</si>
  <si>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</si>
  <si>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</si>
  <si>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</si>
  <si>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</si>
  <si>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</si>
  <si>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</si>
  <si>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</si>
  <si>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</si>
  <si>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</si>
  <si>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</si>
  <si>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</si>
  <si>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</si>
  <si>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</si>
  <si>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</si>
  <si>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</si>
  <si>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</si>
  <si>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</si>
  <si>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</si>
  <si>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</si>
  <si>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</si>
  <si>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</si>
  <si>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</si>
  <si>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</si>
  <si>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</si>
  <si>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</si>
  <si>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</si>
  <si>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</si>
  <si>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</si>
  <si>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</si>
  <si>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</si>
  <si>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</si>
  <si>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</si>
  <si>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</si>
  <si>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</si>
  <si>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</si>
  <si>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</si>
  <si>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</si>
  <si>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</si>
  <si>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</si>
  <si>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</si>
  <si>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</si>
  <si>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</si>
  <si>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</si>
  <si>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</si>
  <si>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</si>
  <si>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</si>
  <si>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</si>
  <si>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</si>
  <si>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</si>
  <si>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</si>
  <si>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</si>
  <si>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</si>
  <si>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</si>
  <si>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</si>
  <si>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</si>
  <si>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</si>
  <si>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</si>
  <si>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</si>
  <si>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</si>
  <si>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</si>
  <si>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</si>
  <si>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</si>
  <si>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</si>
  <si>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</si>
  <si>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</si>
  <si>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</si>
  <si>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</si>
  <si>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</si>
  <si>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</si>
  <si>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</si>
  <si>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</si>
  <si>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</si>
  <si>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</si>
  <si>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</si>
  <si>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</si>
  <si>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</si>
  <si>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</si>
  <si>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</si>
  <si>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</si>
  <si>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</si>
  <si>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</si>
  <si>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</si>
  <si>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</si>
  <si>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</si>
  <si>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</si>
  <si>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</si>
  <si>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</si>
  <si>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</si>
  <si>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</si>
  <si>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</si>
  <si>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</si>
  <si>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</si>
  <si>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</si>
  <si>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</si>
  <si>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</si>
  <si>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</si>
  <si>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</si>
  <si>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</si>
  <si>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</si>
  <si>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</si>
  <si>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</si>
  <si>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</si>
  <si>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</si>
  <si>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</si>
  <si>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</si>
  <si>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</si>
  <si>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</si>
  <si>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</si>
  <si>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</si>
  <si>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</si>
  <si>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</si>
  <si>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</si>
  <si>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</si>
  <si>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</si>
  <si>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</si>
  <si>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</si>
  <si>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</si>
  <si>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</si>
  <si>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</si>
  <si>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</si>
  <si>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</si>
  <si>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</si>
  <si>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</si>
  <si>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</si>
  <si>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</si>
  <si>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</si>
  <si>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</si>
  <si>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</si>
  <si>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</si>
  <si>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</si>
  <si>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</si>
  <si>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</si>
  <si>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</si>
  <si>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</si>
  <si>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</si>
  <si>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</si>
  <si>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</si>
  <si>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</si>
  <si>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</si>
  <si>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</si>
  <si>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</si>
  <si>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</si>
  <si>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</si>
  <si>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</si>
  <si>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</si>
  <si>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</si>
  <si>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</si>
  <si>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</si>
  <si>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</si>
  <si>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</si>
  <si>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</si>
  <si>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</si>
  <si>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</si>
  <si>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</si>
  <si>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</si>
  <si>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</si>
  <si>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</si>
  <si>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</si>
  <si>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</si>
  <si>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</si>
  <si>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</si>
  <si>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</si>
  <si>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</si>
  <si>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</si>
  <si>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</si>
  <si>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</si>
  <si>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</si>
  <si>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</si>
  <si>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</si>
  <si>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</si>
  <si>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</si>
  <si>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</si>
  <si>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</si>
  <si>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</si>
  <si>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</si>
  <si>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</si>
  <si>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</si>
  <si>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</si>
  <si>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</si>
  <si>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</si>
  <si>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</si>
  <si>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</si>
  <si>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</si>
  <si>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</si>
  <si>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</si>
  <si>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</si>
  <si>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</si>
  <si>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</si>
  <si>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</si>
  <si>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</si>
  <si>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</si>
  <si>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</si>
  <si>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</si>
  <si>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</si>
  <si>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</si>
  <si>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</si>
  <si>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</si>
  <si>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</si>
  <si>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</si>
  <si>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</si>
  <si>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</si>
  <si>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</si>
  <si>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</si>
  <si>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</si>
  <si>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</si>
  <si>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</si>
  <si>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</si>
  <si>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</si>
  <si>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</si>
  <si>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</si>
  <si>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</si>
  <si>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</si>
  <si>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</si>
  <si>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</si>
  <si>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</si>
  <si>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</si>
  <si>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</si>
  <si>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</si>
  <si>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</si>
  <si>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</si>
  <si>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</si>
  <si>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</si>
  <si>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</si>
  <si>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</si>
  <si>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</si>
  <si>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</si>
  <si>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</si>
  <si>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</si>
  <si>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</si>
  <si>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</si>
  <si>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</si>
  <si>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</si>
  <si>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</si>
  <si>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</si>
  <si>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</si>
  <si>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</si>
  <si>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</si>
  <si>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</si>
  <si>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</si>
  <si>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</si>
  <si>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</si>
  <si>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</si>
  <si>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</si>
  <si>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</si>
  <si>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</si>
  <si>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</si>
  <si>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</si>
  <si>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</si>
  <si>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</si>
  <si>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</si>
  <si>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</si>
  <si>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</si>
  <si>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</si>
  <si>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</si>
  <si>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</si>
  <si>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</si>
  <si>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</si>
  <si>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</si>
  <si>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</si>
  <si>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</si>
  <si>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</si>
  <si>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</si>
  <si>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</si>
  <si>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</si>
  <si>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</si>
  <si>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</si>
  <si>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</si>
  <si>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</si>
  <si>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</si>
  <si>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</si>
  <si>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</si>
  <si>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</si>
  <si>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</si>
  <si>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</si>
  <si>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</si>
  <si>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</si>
  <si>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</si>
  <si>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</si>
  <si>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</si>
  <si>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</si>
  <si>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</si>
  <si>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</si>
  <si>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</si>
  <si>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</si>
  <si>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</si>
  <si>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</si>
  <si>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</si>
  <si>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</si>
  <si>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</si>
  <si>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</si>
  <si>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</si>
  <si>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</si>
  <si>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</si>
  <si>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</si>
  <si>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</si>
  <si>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</si>
  <si>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</si>
  <si>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</si>
  <si>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</si>
  <si>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</si>
  <si>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</si>
  <si>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</si>
  <si>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</si>
  <si>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</si>
  <si>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</si>
  <si>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</si>
  <si>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</si>
  <si>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</si>
  <si>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</si>
  <si>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</si>
  <si>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</si>
  <si>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</si>
  <si>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</si>
  <si>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</si>
  <si>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</si>
  <si>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</si>
  <si>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</si>
  <si>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</si>
  <si>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</si>
  <si>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</si>
  <si>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</si>
  <si>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</si>
  <si>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</si>
  <si>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</si>
  <si>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</si>
  <si>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</si>
  <si>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</si>
  <si>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</si>
  <si>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</si>
  <si>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</si>
  <si>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</si>
  <si>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</si>
  <si>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</si>
  <si>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</si>
  <si>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</si>
  <si>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</si>
  <si>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</si>
  <si>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</si>
  <si>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</si>
  <si>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</si>
  <si>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</si>
  <si>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</si>
  <si>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</si>
  <si>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</si>
  <si>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</si>
  <si>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</si>
  <si>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</si>
  <si>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</si>
  <si>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</si>
  <si>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</si>
  <si>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</si>
  <si>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</si>
  <si>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</si>
  <si>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</si>
  <si>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</si>
  <si>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</si>
  <si>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</si>
  <si>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</si>
  <si>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</si>
  <si>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</si>
  <si>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</si>
  <si>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</si>
  <si>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</si>
  <si>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</si>
  <si>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</si>
  <si>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</si>
  <si>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</si>
  <si>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</si>
  <si>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</si>
  <si>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</si>
  <si>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</si>
  <si>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</si>
  <si>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</si>
  <si>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</si>
  <si>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</si>
  <si>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</si>
  <si>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</si>
  <si>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</si>
  <si>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</si>
  <si>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</si>
  <si>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</si>
  <si>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</si>
  <si>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</si>
  <si>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</si>
  <si>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</si>
  <si>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</si>
  <si>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</si>
  <si>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</si>
  <si>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</si>
  <si>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</si>
  <si>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</si>
  <si>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</si>
  <si>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</si>
  <si>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</si>
  <si>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</si>
  <si>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</si>
  <si>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</si>
  <si>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</si>
  <si>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</si>
  <si>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</si>
  <si>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</si>
  <si>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</si>
  <si>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</si>
  <si>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</si>
  <si>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</si>
  <si>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</si>
  <si>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</si>
  <si>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</si>
  <si>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</si>
  <si>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</si>
  <si>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</si>
  <si>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</si>
  <si>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</si>
  <si>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</si>
  <si>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</si>
  <si>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</si>
  <si>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</si>
  <si>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</si>
  <si>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</si>
  <si>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</si>
  <si>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</si>
  <si>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</si>
  <si>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</si>
  <si>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</si>
  <si>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</si>
  <si>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</si>
  <si>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</si>
  <si>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</si>
  <si>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</si>
  <si>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</si>
  <si>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</si>
  <si>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</si>
  <si>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</si>
  <si>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</si>
  <si>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</si>
  <si>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</si>
  <si>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</si>
  <si>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</si>
  <si>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</si>
  <si>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</si>
  <si>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</si>
  <si>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</si>
  <si>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</si>
  <si>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</si>
  <si>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</si>
  <si>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</si>
  <si>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</si>
  <si>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</si>
  <si>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</si>
  <si>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</si>
  <si>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</si>
  <si>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</si>
  <si>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</si>
  <si>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</si>
  <si>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</si>
  <si>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</si>
  <si>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</si>
  <si>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</si>
  <si>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</si>
  <si>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</si>
  <si>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</si>
  <si>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</si>
  <si>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</si>
  <si>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</si>
  <si>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</si>
  <si>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</si>
  <si>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</si>
  <si>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</si>
  <si>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</si>
  <si>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</si>
  <si>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</si>
  <si>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</si>
  <si>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</si>
  <si>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</si>
  <si>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</si>
  <si>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</si>
  <si>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</si>
  <si>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</si>
  <si>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</si>
  <si>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</si>
  <si>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</si>
  <si>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</si>
  <si>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</si>
  <si>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</si>
  <si>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</si>
  <si>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</si>
  <si>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</si>
  <si>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</si>
  <si>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</si>
  <si>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</si>
  <si>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</si>
  <si>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</si>
  <si>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</si>
  <si>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</si>
  <si>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</si>
  <si>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</si>
  <si>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</si>
  <si>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</si>
  <si>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</si>
  <si>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</si>
  <si>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</si>
  <si>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</si>
  <si>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</si>
  <si>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</si>
  <si>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</si>
  <si>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</si>
  <si>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</si>
  <si>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</si>
  <si>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</si>
  <si>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</si>
  <si>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</si>
  <si>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</si>
  <si>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</si>
  <si>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</si>
  <si>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</si>
  <si>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</si>
  <si>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</si>
  <si>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</si>
  <si>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</si>
  <si>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</si>
  <si>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</si>
  <si>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</si>
  <si>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</si>
  <si>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</si>
  <si>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</si>
  <si>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</si>
  <si>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</si>
  <si>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</si>
  <si>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</si>
  <si>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</si>
  <si>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</si>
  <si>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</si>
  <si>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</si>
  <si>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</si>
  <si>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</si>
  <si>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</si>
  <si>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</si>
  <si>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</si>
  <si>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</si>
  <si>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</si>
  <si>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</si>
  <si>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</si>
  <si>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</si>
  <si>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</si>
  <si>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</si>
  <si>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</si>
  <si>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</si>
  <si>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</si>
  <si>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</si>
  <si>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</si>
  <si>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</si>
  <si>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</si>
  <si>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</si>
  <si>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</si>
  <si>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</si>
  <si>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</si>
  <si>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</si>
  <si>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</si>
  <si>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</si>
  <si>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</si>
  <si>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</si>
  <si>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</si>
  <si>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</si>
  <si>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</si>
  <si>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</si>
  <si>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</si>
  <si>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</si>
  <si>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</si>
  <si>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</si>
  <si>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</si>
  <si>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</si>
  <si>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</si>
  <si>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</si>
  <si>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</si>
  <si>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</si>
  <si>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</si>
  <si>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</si>
  <si>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</si>
  <si>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</si>
  <si>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</si>
  <si>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</si>
  <si>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</si>
  <si>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</si>
  <si>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</si>
  <si>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</si>
  <si>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</si>
  <si>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</si>
  <si>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</si>
  <si>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</si>
  <si>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</si>
  <si>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</si>
  <si>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</si>
  <si>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</si>
  <si>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</si>
  <si>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</si>
  <si>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</si>
  <si>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</si>
  <si>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</si>
  <si>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</si>
  <si>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</si>
  <si>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</si>
  <si>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</si>
  <si>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</si>
  <si>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</si>
  <si>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</si>
  <si>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</si>
  <si>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</si>
  <si>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</si>
  <si>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</si>
  <si>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</si>
  <si>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</si>
  <si>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</si>
  <si>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</si>
  <si>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</si>
  <si>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</si>
  <si>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</si>
  <si>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</si>
  <si>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</si>
  <si>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</si>
  <si>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</si>
  <si>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</si>
  <si>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</si>
  <si>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</si>
  <si>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</si>
  <si>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</si>
  <si>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</si>
  <si>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</si>
  <si>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</si>
  <si>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</si>
  <si>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</si>
  <si>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</si>
  <si>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</si>
  <si>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</si>
  <si>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</si>
  <si>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</si>
  <si>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</si>
  <si>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</si>
  <si>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</si>
  <si>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</si>
  <si>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</si>
  <si>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</si>
  <si>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</si>
  <si>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</si>
  <si>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</si>
  <si>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</si>
  <si>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</si>
  <si>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</si>
  <si>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</si>
  <si>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</si>
  <si>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</si>
  <si>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</si>
  <si>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</si>
  <si>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</si>
  <si>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</si>
  <si>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</si>
  <si>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</si>
  <si>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</si>
  <si>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</si>
  <si>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</si>
  <si>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</si>
  <si>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</si>
  <si>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</si>
  <si>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</si>
  <si>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</si>
  <si>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</si>
  <si>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</si>
  <si>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</si>
  <si>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</si>
  <si>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</si>
  <si>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</si>
  <si>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</si>
  <si>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</si>
  <si>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</si>
  <si>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</si>
  <si>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</si>
  <si>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</si>
  <si>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</si>
  <si>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</si>
  <si>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</si>
  <si>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</si>
  <si>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</si>
  <si>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</si>
  <si>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</si>
  <si>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</si>
  <si>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</si>
  <si>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</si>
  <si>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</si>
  <si>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</si>
  <si>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</si>
  <si>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</si>
  <si>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</si>
  <si>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</si>
  <si>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</si>
  <si>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</si>
  <si>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</si>
  <si>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</si>
  <si>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</si>
  <si>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</si>
  <si>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</si>
  <si>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</si>
  <si>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</si>
  <si>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</si>
  <si>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</si>
  <si>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</si>
  <si>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</si>
  <si>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</si>
  <si>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</si>
  <si>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</si>
  <si>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</si>
  <si>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</si>
  <si>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</si>
  <si>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</si>
  <si>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</si>
  <si>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</si>
  <si>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</si>
  <si>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</si>
  <si>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</si>
  <si>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</si>
  <si>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</si>
  <si>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</si>
  <si>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</si>
  <si>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</si>
  <si>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</si>
  <si>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</si>
  <si>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</si>
  <si>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</si>
  <si>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</si>
  <si>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</si>
  <si>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</si>
  <si>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</si>
  <si>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</si>
  <si>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</si>
  <si>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</si>
  <si>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</si>
  <si>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</si>
  <si>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</si>
  <si>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</si>
  <si>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</si>
  <si>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</si>
  <si>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</si>
  <si>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</si>
  <si>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</si>
  <si>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</si>
  <si>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</si>
  <si>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</si>
  <si>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</si>
  <si>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</si>
  <si>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</si>
  <si>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</si>
  <si>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</si>
  <si>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</si>
  <si>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</si>
  <si>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</si>
  <si>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</si>
  <si>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</si>
  <si>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</si>
  <si>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</si>
  <si>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</si>
  <si>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</si>
  <si>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</si>
  <si>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</si>
  <si>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</si>
  <si>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</si>
  <si>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</si>
  <si>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</si>
  <si>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</si>
  <si>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</si>
  <si>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</si>
  <si>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</si>
  <si>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</si>
  <si>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</si>
  <si>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</si>
  <si>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</si>
  <si>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</si>
  <si>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</si>
  <si>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</si>
  <si>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</si>
  <si>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</si>
  <si>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</si>
  <si>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</si>
  <si>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</si>
  <si>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</si>
  <si>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</si>
  <si>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</si>
  <si>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</si>
  <si>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</si>
  <si>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</si>
  <si>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</si>
  <si>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</si>
  <si>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</si>
  <si>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</si>
  <si>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</si>
  <si>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</si>
  <si>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</si>
  <si>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</si>
  <si>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</si>
  <si>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</si>
  <si>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</si>
  <si>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</si>
  <si>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</si>
  <si>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</si>
  <si>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</si>
  <si>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</si>
  <si>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</si>
  <si>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</si>
  <si>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</si>
  <si>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</si>
  <si>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</si>
  <si>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</si>
  <si>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</si>
  <si>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</si>
  <si>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</si>
  <si>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</si>
  <si>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</si>
  <si>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</si>
  <si>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</si>
  <si>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</si>
  <si>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</si>
  <si>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</si>
  <si>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</si>
  <si>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</si>
  <si>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</si>
  <si>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</si>
  <si>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</si>
  <si>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</si>
  <si>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</si>
  <si>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</si>
  <si>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</si>
  <si>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</si>
  <si>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</si>
  <si>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</si>
  <si>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</si>
  <si>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</si>
  <si>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</si>
  <si>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</si>
  <si>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</si>
  <si>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</si>
  <si>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</si>
  <si>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</si>
  <si>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</si>
  <si>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</si>
  <si>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</si>
  <si>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</si>
  <si>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</si>
  <si>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</si>
  <si>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</si>
  <si>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</si>
  <si>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</si>
  <si>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</si>
  <si>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</si>
  <si>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</si>
  <si>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</si>
  <si>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</si>
  <si>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</si>
  <si>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</si>
  <si>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</si>
  <si>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</si>
  <si>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</si>
  <si>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</si>
  <si>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</si>
  <si>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</si>
  <si>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</si>
  <si>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</si>
  <si>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</si>
  <si>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</si>
  <si>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</si>
  <si>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</si>
  <si>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</si>
  <si>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</si>
  <si>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</si>
  <si>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</si>
  <si>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</si>
  <si>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</si>
  <si>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</si>
  <si>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</si>
  <si>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</si>
  <si>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</si>
  <si>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</si>
  <si>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</si>
  <si>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</si>
  <si>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</si>
  <si>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</si>
  <si>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</si>
  <si>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</si>
  <si>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</si>
  <si>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</si>
  <si>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</si>
  <si>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</si>
  <si>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</si>
  <si>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</si>
  <si>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</si>
  <si>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</si>
  <si>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</si>
  <si>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</si>
  <si>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</si>
  <si>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</si>
  <si>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</si>
  <si>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</si>
  <si>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</si>
  <si>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</si>
  <si>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</si>
  <si>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</si>
  <si>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</si>
  <si>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</si>
  <si>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</si>
  <si>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</si>
  <si>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</si>
  <si>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</si>
  <si>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</si>
  <si>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</si>
  <si>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</si>
  <si>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</si>
  <si>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</si>
  <si>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</si>
  <si>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</si>
  <si>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</si>
  <si>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</si>
  <si>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</si>
  <si>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</si>
  <si>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</si>
  <si>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</si>
  <si>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</si>
  <si>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</si>
  <si>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</si>
  <si>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</si>
  <si>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</si>
  <si>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</si>
  <si>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</si>
  <si>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</si>
  <si>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</si>
  <si>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</si>
  <si>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</si>
  <si>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</si>
  <si>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</si>
  <si>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</si>
  <si>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</si>
  <si>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</si>
  <si>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</si>
  <si>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</si>
  <si>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</si>
  <si>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</si>
  <si>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</si>
  <si>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</si>
  <si>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</si>
  <si>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</si>
  <si>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</si>
  <si>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</si>
  <si>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</si>
  <si>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</si>
  <si>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</si>
  <si>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</si>
  <si>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</si>
  <si>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</si>
  <si>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</si>
  <si>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</si>
  <si>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</si>
  <si>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</si>
  <si>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</si>
  <si>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</si>
  <si>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</si>
  <si>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</si>
  <si>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</si>
  <si>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</si>
  <si>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</si>
  <si>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</si>
  <si>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</si>
  <si>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</si>
  <si>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</si>
  <si>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</si>
  <si>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</si>
  <si>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</si>
  <si>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</si>
  <si>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</si>
  <si>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</si>
  <si>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</si>
  <si>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</si>
  <si>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</si>
  <si>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</si>
  <si>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</si>
  <si>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</si>
  <si>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</si>
  <si>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</si>
  <si>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</si>
  <si>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</si>
  <si>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</si>
  <si>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</si>
  <si>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</si>
  <si>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</si>
  <si>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</si>
  <si>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</si>
  <si>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</si>
  <si>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</si>
  <si>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</si>
  <si>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</si>
  <si>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</si>
  <si>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</si>
  <si>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</si>
  <si>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</si>
  <si>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</si>
  <si>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</si>
  <si>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</si>
  <si>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</si>
  <si>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</si>
  <si>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</si>
  <si>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</si>
  <si>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</si>
  <si>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</si>
  <si>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</si>
  <si>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</si>
  <si>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</si>
  <si>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</si>
  <si>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</si>
  <si>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</si>
  <si>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</si>
  <si>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</si>
  <si>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</si>
  <si>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</si>
  <si>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</si>
  <si>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</si>
  <si>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</si>
  <si>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</si>
  <si>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</si>
  <si>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</si>
  <si>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</si>
  <si>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</si>
  <si>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</si>
  <si>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</si>
  <si>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</si>
  <si>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</si>
  <si>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</si>
  <si>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</si>
  <si>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</si>
  <si>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</si>
  <si>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</si>
  <si>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</si>
  <si>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</si>
  <si>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</si>
  <si>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</si>
  <si>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</si>
  <si>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</si>
  <si>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</si>
  <si>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</si>
  <si>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</si>
  <si>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</si>
  <si>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</si>
  <si>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</si>
  <si>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</si>
  <si>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</si>
  <si>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</si>
  <si>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</si>
  <si>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</si>
  <si>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</si>
  <si>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</si>
  <si>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</si>
  <si>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</si>
  <si>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</si>
  <si>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</si>
  <si>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</si>
  <si>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</si>
  <si>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</si>
  <si>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</si>
  <si>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</si>
  <si>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</si>
  <si>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</si>
  <si>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</si>
  <si>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</si>
  <si>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</si>
  <si>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</si>
  <si>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</si>
  <si>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</si>
  <si>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</si>
  <si>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</si>
  <si>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</si>
  <si>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</si>
  <si>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</si>
  <si>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</si>
  <si>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</si>
  <si>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</si>
  <si>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</si>
  <si>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</si>
  <si>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</si>
  <si>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</si>
  <si>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</si>
  <si>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</si>
  <si>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</si>
  <si>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</si>
  <si>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</si>
  <si>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</si>
  <si>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</si>
  <si>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</si>
  <si>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</si>
  <si>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</si>
  <si>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</si>
  <si>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</si>
  <si>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</si>
  <si>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</si>
  <si>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</si>
  <si>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</si>
  <si>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</si>
  <si>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</si>
  <si>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</si>
  <si>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</si>
  <si>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</si>
  <si>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</si>
  <si>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</si>
  <si>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</si>
  <si>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</si>
  <si>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</si>
  <si>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</si>
  <si>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</si>
  <si>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</si>
  <si>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</si>
  <si>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</si>
  <si>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</si>
  <si>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</si>
  <si>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</si>
  <si>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</si>
  <si>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</si>
  <si>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</si>
  <si>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</si>
  <si>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</si>
  <si>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</si>
  <si>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</si>
  <si>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</si>
  <si>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</si>
  <si>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</si>
  <si>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</si>
  <si>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</si>
  <si>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</si>
  <si>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</si>
  <si>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</si>
  <si>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</si>
  <si>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</si>
  <si>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</si>
  <si>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</si>
  <si>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</si>
  <si>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</si>
  <si>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</si>
  <si>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</si>
  <si>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</si>
  <si>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</si>
  <si>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</si>
  <si>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</si>
  <si>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</si>
  <si>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</si>
  <si>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</si>
  <si>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</si>
  <si>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</si>
  <si>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</si>
  <si>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</si>
  <si>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</si>
  <si>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</si>
  <si>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</si>
  <si>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</si>
  <si>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</si>
  <si>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</si>
  <si>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</si>
  <si>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</si>
  <si>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</si>
  <si>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</si>
  <si>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</si>
  <si>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</si>
  <si>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</si>
  <si>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</si>
  <si>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</si>
  <si>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</si>
  <si>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</si>
  <si>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</si>
  <si>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</si>
  <si>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</si>
  <si>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</si>
  <si>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</si>
  <si>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</si>
  <si>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</si>
  <si>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</si>
  <si>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</si>
  <si>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</si>
  <si>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</si>
  <si>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</si>
  <si>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</si>
  <si>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</si>
  <si>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</si>
  <si>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</si>
  <si>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</si>
  <si>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</si>
  <si>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</si>
  <si>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</si>
  <si>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</si>
  <si>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</si>
  <si>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</si>
  <si>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</si>
  <si>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</si>
  <si>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</si>
  <si>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</si>
  <si>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</si>
  <si>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</si>
  <si>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</si>
  <si>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</si>
  <si>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</si>
  <si>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</si>
  <si>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</si>
  <si>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</si>
  <si>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</si>
  <si>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</si>
  <si>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</si>
  <si>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</si>
  <si>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</si>
  <si>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</si>
  <si>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</si>
  <si>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</si>
  <si>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</si>
  <si>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</si>
  <si>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</si>
  <si>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</si>
  <si>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</si>
  <si>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</si>
  <si>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</si>
  <si>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</si>
  <si>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</si>
  <si>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</si>
  <si>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</si>
  <si>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</si>
  <si>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</si>
  <si>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</si>
  <si>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</si>
  <si>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</si>
  <si>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</si>
  <si>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</si>
  <si>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</si>
  <si>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</si>
  <si>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</si>
  <si>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</si>
  <si>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</si>
  <si>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</si>
  <si>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</si>
  <si>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</si>
  <si>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</si>
  <si>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</si>
  <si>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</si>
  <si>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</si>
  <si>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</si>
  <si>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</si>
  <si>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</si>
  <si>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</si>
  <si>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</si>
  <si>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</si>
  <si>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</si>
  <si>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</si>
  <si>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</si>
  <si>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</si>
  <si>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</si>
  <si>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</si>
  <si>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</si>
  <si>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</si>
  <si>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</si>
  <si>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</si>
  <si>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</si>
  <si>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</si>
  <si>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</si>
  <si>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</si>
  <si>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</si>
  <si>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</si>
  <si>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</si>
  <si>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</si>
  <si>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</si>
  <si>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</si>
  <si>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</si>
  <si>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</si>
  <si>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</si>
  <si>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</si>
  <si>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</si>
  <si>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</si>
  <si>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</si>
  <si>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</si>
  <si>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</si>
  <si>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</si>
  <si>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</si>
  <si>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</si>
  <si>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</si>
  <si>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</si>
  <si>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</si>
  <si>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</si>
  <si>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</si>
  <si>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</si>
  <si>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</si>
  <si>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</si>
  <si>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</si>
  <si>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</si>
  <si>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</si>
  <si>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</si>
  <si>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</si>
  <si>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</si>
  <si>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</si>
  <si>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</si>
  <si>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</si>
  <si>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</si>
  <si>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</si>
  <si>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</si>
  <si>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</si>
  <si>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</si>
  <si>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</si>
  <si>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</si>
  <si>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</si>
  <si>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</si>
  <si>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</si>
  <si>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</si>
  <si>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</si>
  <si>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</si>
  <si>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</si>
  <si>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</si>
  <si>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</si>
  <si>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</si>
  <si>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</si>
  <si>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</si>
  <si>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</si>
  <si>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</si>
  <si>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</si>
  <si>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</si>
  <si>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</si>
  <si>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</si>
  <si>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</si>
  <si>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</si>
  <si>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</si>
  <si>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</si>
  <si>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</si>
  <si>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</si>
  <si>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</si>
  <si>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</si>
  <si>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</si>
  <si>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</si>
  <si>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</si>
  <si>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</si>
  <si>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</si>
  <si>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</si>
  <si>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</si>
  <si>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</si>
  <si>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</si>
  <si>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</si>
  <si>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</si>
  <si>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</si>
  <si>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</si>
  <si>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</si>
  <si>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</si>
  <si>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</si>
  <si>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</si>
  <si>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</si>
  <si>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</si>
  <si>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</si>
  <si>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</si>
  <si>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</si>
  <si>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</si>
  <si>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</si>
  <si>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</si>
  <si>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</si>
  <si>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</si>
  <si>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</si>
  <si>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</si>
  <si>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</si>
  <si>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</si>
  <si>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</si>
  <si>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</si>
  <si>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</si>
  <si>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</si>
  <si>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</si>
  <si>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</si>
  <si>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</si>
  <si>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</si>
  <si>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</si>
  <si>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</si>
  <si>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</si>
  <si>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</si>
  <si>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</si>
  <si>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</si>
  <si>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</si>
  <si>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</si>
  <si>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</si>
  <si>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</si>
  <si>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</si>
  <si>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</si>
  <si>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</si>
  <si>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</si>
  <si>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</si>
  <si>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</si>
  <si>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</si>
  <si>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</si>
  <si>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</si>
  <si>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</si>
  <si>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</si>
  <si>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</si>
  <si>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</si>
  <si>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</si>
  <si>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</si>
  <si>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</si>
  <si>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</si>
  <si>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</si>
  <si>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</si>
  <si>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</si>
  <si>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</si>
  <si>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</si>
  <si>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</si>
  <si>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</si>
  <si>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</si>
  <si>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</si>
  <si>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</si>
  <si>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</si>
  <si>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</si>
  <si>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</si>
  <si>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</si>
  <si>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</si>
  <si>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</si>
  <si>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</si>
  <si>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</si>
  <si>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</si>
  <si>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</si>
  <si>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</si>
  <si>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</si>
  <si>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</si>
  <si>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</si>
  <si>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</si>
  <si>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</si>
  <si>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</si>
  <si>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</si>
  <si>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</si>
  <si>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</si>
  <si>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</si>
  <si>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</si>
  <si>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</si>
  <si>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</si>
  <si>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</si>
  <si>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</si>
  <si>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</si>
  <si>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</si>
  <si>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</si>
  <si>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</si>
  <si>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</si>
  <si>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</si>
  <si>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</si>
  <si>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</si>
  <si>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</si>
  <si>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</si>
  <si>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</si>
  <si>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</si>
  <si>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</si>
  <si>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</si>
  <si>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</si>
  <si>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</si>
  <si>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</si>
  <si>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</si>
  <si>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</si>
  <si>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</si>
  <si>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</si>
  <si>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</si>
  <si>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</si>
  <si>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</si>
  <si>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</si>
  <si>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</si>
  <si>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</si>
  <si>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</si>
  <si>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</si>
  <si>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</si>
  <si>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</si>
  <si>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</si>
  <si>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</si>
  <si>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</si>
  <si>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</si>
  <si>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</si>
  <si>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</si>
  <si>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</si>
  <si>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</si>
  <si>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</si>
  <si>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</si>
  <si>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</si>
  <si>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</si>
  <si>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</si>
  <si>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</si>
  <si>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</si>
  <si>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</si>
  <si>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</si>
  <si>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</si>
  <si>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</si>
  <si>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</si>
  <si>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</si>
  <si>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</si>
  <si>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</si>
  <si>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</si>
  <si>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</si>
  <si>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</si>
  <si>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</si>
  <si>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</si>
  <si>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</si>
  <si>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</si>
  <si>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</si>
  <si>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</si>
  <si>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</si>
  <si>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</si>
  <si>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</si>
  <si>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</si>
  <si>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</si>
  <si>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</si>
  <si>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</si>
  <si>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</si>
  <si>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</si>
  <si>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</si>
  <si>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</si>
  <si>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</si>
  <si>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</si>
  <si>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</si>
  <si>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</si>
  <si>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</si>
  <si>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</si>
  <si>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</si>
  <si>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</si>
  <si>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</si>
  <si>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</si>
  <si>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</si>
  <si>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</si>
  <si>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</si>
  <si>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</si>
  <si>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</si>
  <si>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</si>
  <si>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</si>
  <si>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</si>
  <si>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</si>
  <si>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</si>
  <si>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</si>
  <si>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</si>
  <si>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</si>
  <si>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</si>
  <si>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</si>
  <si>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</si>
  <si>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</si>
  <si>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</si>
  <si>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</si>
  <si>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</si>
  <si>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</si>
  <si>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</si>
  <si>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</si>
  <si>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</si>
  <si>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</si>
  <si>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</si>
  <si>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</si>
  <si>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</si>
  <si>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</si>
  <si>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</si>
  <si>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</si>
  <si>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</si>
  <si>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</si>
  <si>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</si>
  <si>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</si>
  <si>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</si>
  <si>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</si>
  <si>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</si>
  <si>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</si>
  <si>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</si>
  <si>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</si>
  <si>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</si>
  <si>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</si>
  <si>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</si>
  <si>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</si>
  <si>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</si>
  <si>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</si>
  <si>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</si>
  <si>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</si>
  <si>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</si>
  <si>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</si>
  <si>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</si>
  <si>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</si>
  <si>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</si>
  <si>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</si>
  <si>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</si>
  <si>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</si>
  <si>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</si>
  <si>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</si>
  <si>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</si>
  <si>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</si>
  <si>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</si>
  <si>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</si>
  <si>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</si>
  <si>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</si>
  <si>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</si>
  <si>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</si>
  <si>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</si>
  <si>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</si>
  <si>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</si>
  <si>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</si>
  <si>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</si>
  <si>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</si>
  <si>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</si>
  <si>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</si>
  <si>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</si>
  <si>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</si>
  <si>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</si>
  <si>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</si>
  <si>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</si>
  <si>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</si>
  <si>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</si>
  <si>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</si>
  <si>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</si>
  <si>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</si>
  <si>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</si>
  <si>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</si>
  <si>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</si>
  <si>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</si>
  <si>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</si>
  <si>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</si>
  <si>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</si>
  <si>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</si>
  <si>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</si>
  <si>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</si>
  <si>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</si>
  <si>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</si>
  <si>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</si>
  <si>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</si>
  <si>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</si>
  <si>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</si>
  <si>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</si>
  <si>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</si>
  <si>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</si>
  <si>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</si>
  <si>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</si>
  <si>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</si>
  <si>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</si>
  <si>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</si>
  <si>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</si>
  <si>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</si>
  <si>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</si>
  <si>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</si>
  <si>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</si>
  <si>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</si>
  <si>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</si>
  <si>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</si>
  <si>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</si>
  <si>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</si>
  <si>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</si>
  <si>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</si>
  <si>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</si>
  <si>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</si>
  <si>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</si>
  <si>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</si>
  <si>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</si>
  <si>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</si>
  <si>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</si>
  <si>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</si>
  <si>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</si>
  <si>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</si>
  <si>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</si>
  <si>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</si>
  <si>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</si>
  <si>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</si>
  <si>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</si>
  <si>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</si>
  <si>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</si>
  <si>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</si>
  <si>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</si>
  <si>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</si>
  <si>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</si>
  <si>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</si>
  <si>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</si>
  <si>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</si>
  <si>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</si>
  <si>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</si>
  <si>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</si>
  <si>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</si>
  <si>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</si>
  <si>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</si>
  <si>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</si>
  <si>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</si>
  <si>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</si>
  <si>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</si>
  <si>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</si>
  <si>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</si>
  <si>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</si>
  <si>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</si>
  <si>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</si>
  <si>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</si>
  <si>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</si>
  <si>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</si>
  <si>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</si>
  <si>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</si>
  <si>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</si>
  <si>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</si>
  <si>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</si>
  <si>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</si>
  <si>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</si>
  <si>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</si>
  <si>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</si>
  <si>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</si>
  <si>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</si>
  <si>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</si>
  <si>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</si>
  <si>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</si>
  <si>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</si>
  <si>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</si>
  <si>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</si>
  <si>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</si>
  <si>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</si>
  <si>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</si>
  <si>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</si>
  <si>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</si>
  <si>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</si>
  <si>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</si>
  <si>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</si>
  <si>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</si>
  <si>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</si>
  <si>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</si>
  <si>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</si>
  <si>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</si>
  <si>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</si>
  <si>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</si>
  <si>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</si>
  <si>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</si>
  <si>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</si>
  <si>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</si>
  <si>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</si>
  <si>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</si>
  <si>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</si>
  <si>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</si>
  <si>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</si>
  <si>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</si>
  <si>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</si>
  <si>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</si>
  <si>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</si>
  <si>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</si>
  <si>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</si>
  <si>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</si>
  <si>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</si>
  <si>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</si>
  <si>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</si>
  <si>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</si>
  <si>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</si>
  <si>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</si>
  <si>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</si>
  <si>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</si>
  <si>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</si>
  <si>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</si>
  <si>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</si>
  <si>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</si>
  <si>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</si>
  <si>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</si>
  <si>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</si>
  <si>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</si>
  <si>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</si>
  <si>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</si>
  <si>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</si>
  <si>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</si>
  <si>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</si>
  <si>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</si>
  <si>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</si>
  <si>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</si>
  <si>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</si>
  <si>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</si>
  <si>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</si>
  <si>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</si>
  <si>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</si>
  <si>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</si>
  <si>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</si>
  <si>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</si>
  <si>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</si>
  <si>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</si>
  <si>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</si>
  <si>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</si>
  <si>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</si>
  <si>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</si>
  <si>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</si>
  <si>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</si>
  <si>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</si>
  <si>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</si>
  <si>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</si>
  <si>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</si>
  <si>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</si>
  <si>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</si>
  <si>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</si>
  <si>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</si>
  <si>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</si>
  <si>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</si>
  <si>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</si>
  <si>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</si>
  <si>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</si>
  <si>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</si>
  <si>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</si>
  <si>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</si>
  <si>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</si>
  <si>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</si>
  <si>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</si>
  <si>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</si>
  <si>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</si>
  <si>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</si>
  <si>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</si>
  <si>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</si>
  <si>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</si>
  <si>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</si>
  <si>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</si>
  <si>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</si>
  <si>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</si>
  <si>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</si>
  <si>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</si>
  <si>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</si>
  <si>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</si>
  <si>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</si>
  <si>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</si>
  <si>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</si>
  <si>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</si>
  <si>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</si>
  <si>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</si>
  <si>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</si>
  <si>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</si>
  <si>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</si>
  <si>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</si>
  <si>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</si>
  <si>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</si>
  <si>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</si>
  <si>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</si>
  <si>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</si>
  <si>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</si>
  <si>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</si>
  <si>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</si>
  <si>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</si>
  <si>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</si>
  <si>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</si>
  <si>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</si>
  <si>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</si>
  <si>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</si>
  <si>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</si>
  <si>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</si>
  <si>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</si>
  <si>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</si>
  <si>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</si>
  <si>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</si>
  <si>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</si>
  <si>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</si>
  <si>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</si>
  <si>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</si>
  <si>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</si>
  <si>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</si>
  <si>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</si>
  <si>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</si>
  <si>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</si>
  <si>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</si>
  <si>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</si>
  <si>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</si>
  <si>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</si>
  <si>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</si>
  <si>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</si>
  <si>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</si>
  <si>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</si>
  <si>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</si>
  <si>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</si>
  <si>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</si>
  <si>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</si>
  <si>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</si>
  <si>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</si>
  <si>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</si>
  <si>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</si>
  <si>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</si>
  <si>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</si>
  <si>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</si>
  <si>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</si>
  <si>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</si>
  <si>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</si>
  <si>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</si>
  <si>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</si>
  <si>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</si>
  <si>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</si>
  <si>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</si>
  <si>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</si>
  <si>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</si>
  <si>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</si>
  <si>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</si>
  <si>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</si>
  <si>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</si>
  <si>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</si>
  <si>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</si>
  <si>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</si>
  <si>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</si>
  <si>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</si>
  <si>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</si>
  <si>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</si>
  <si>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</si>
  <si>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</si>
  <si>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</si>
  <si>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</si>
  <si>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</si>
  <si>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</si>
  <si>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</si>
  <si>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</si>
  <si>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</si>
  <si>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</si>
  <si>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</si>
  <si>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</si>
  <si>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</si>
  <si>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</si>
  <si>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</si>
  <si>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</si>
  <si>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</si>
  <si>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</si>
  <si>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</si>
  <si>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</si>
  <si>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</si>
  <si>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</si>
  <si>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</si>
  <si>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</si>
  <si>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</si>
  <si>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</si>
  <si>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</si>
  <si>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</si>
  <si>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</si>
  <si>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</si>
  <si>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</si>
  <si>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</si>
  <si>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</si>
  <si>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</si>
  <si>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</si>
  <si>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</si>
  <si>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</si>
  <si>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</si>
  <si>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</si>
  <si>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</si>
  <si>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</si>
  <si>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</si>
  <si>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</si>
  <si>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</si>
  <si>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</si>
  <si>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</si>
  <si>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</si>
  <si>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</si>
  <si>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</si>
  <si>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</si>
  <si>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</si>
  <si>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</si>
  <si>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</si>
  <si>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</si>
  <si>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</si>
  <si>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</si>
  <si>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</si>
  <si>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</si>
  <si>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</si>
  <si>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</si>
  <si>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</si>
  <si>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</si>
  <si>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</si>
  <si>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</si>
  <si>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</si>
  <si>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</si>
  <si>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</si>
  <si>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</si>
  <si>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</si>
  <si>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</si>
  <si>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</si>
  <si>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</si>
  <si>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</si>
  <si>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</si>
  <si>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</si>
  <si>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</si>
  <si>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</si>
  <si>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</si>
  <si>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</si>
  <si>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</si>
  <si>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</si>
  <si>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</si>
  <si>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</si>
  <si>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</si>
  <si>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</si>
  <si>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</si>
  <si>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</si>
  <si>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</si>
  <si>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</si>
  <si>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</si>
  <si>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</si>
  <si>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</si>
  <si>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</si>
  <si>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</si>
  <si>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</si>
  <si>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</si>
  <si>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</si>
  <si>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</si>
  <si>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</si>
  <si>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</si>
  <si>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</si>
  <si>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</si>
  <si>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</si>
  <si>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</si>
  <si>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</si>
  <si>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</si>
  <si>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</si>
  <si>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</si>
  <si>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</si>
  <si>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</si>
  <si>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</si>
  <si>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</si>
  <si>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</si>
  <si>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</si>
  <si>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</si>
  <si>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</si>
  <si>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</si>
  <si>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</si>
  <si>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</si>
  <si>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</si>
  <si>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</si>
  <si>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</si>
  <si>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</si>
  <si>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</si>
  <si>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</si>
  <si>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</si>
  <si>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</si>
  <si>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</si>
  <si>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</si>
  <si>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</si>
  <si>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</si>
  <si>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</si>
  <si>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</si>
  <si>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</si>
  <si>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</si>
  <si>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</si>
  <si>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</si>
  <si>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</si>
  <si>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</si>
  <si>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</si>
  <si>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</si>
  <si>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</si>
  <si>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</si>
  <si>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</si>
  <si>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</si>
  <si>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</si>
  <si>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</si>
  <si>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</si>
  <si>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</si>
  <si>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</si>
  <si>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</si>
  <si>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</si>
  <si>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</si>
  <si>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</si>
  <si>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</si>
  <si>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</si>
  <si>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</si>
  <si>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</si>
  <si>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</si>
  <si>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</si>
  <si>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</si>
  <si>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</si>
  <si>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</si>
  <si>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</si>
  <si>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</si>
  <si>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</si>
  <si>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</si>
  <si>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</si>
  <si>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</si>
  <si>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</si>
  <si>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</si>
  <si>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</si>
  <si>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</si>
  <si>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</si>
  <si>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</si>
  <si>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</si>
  <si>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</si>
  <si>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</si>
  <si>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</si>
  <si>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</si>
  <si>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</si>
  <si>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</si>
  <si>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</si>
  <si>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</si>
  <si>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</si>
  <si>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</si>
  <si>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</si>
  <si>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</si>
  <si>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</si>
  <si>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</si>
  <si>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</si>
  <si>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</si>
  <si>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</si>
  <si>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</si>
  <si>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</si>
  <si>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</si>
  <si>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</si>
  <si>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</si>
  <si>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</si>
  <si>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</si>
  <si>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</si>
  <si>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</si>
  <si>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</si>
  <si>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</si>
  <si>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</si>
  <si>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</si>
  <si>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</si>
  <si>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</si>
  <si>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</si>
  <si>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</si>
  <si>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</si>
  <si>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</si>
  <si>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</si>
  <si>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</si>
  <si>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</si>
  <si>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</si>
  <si>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</si>
  <si>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</si>
  <si>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</si>
  <si>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</si>
  <si>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</si>
  <si>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</si>
  <si>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</si>
  <si>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</si>
  <si>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</si>
  <si>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</si>
  <si>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</si>
  <si>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</si>
  <si>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</si>
  <si>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</si>
  <si>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</si>
  <si>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</si>
  <si>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</si>
  <si>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</si>
  <si>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</si>
  <si>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</si>
  <si>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</si>
  <si>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</si>
  <si>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</si>
  <si>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</si>
  <si>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</si>
  <si>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</si>
  <si>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</si>
  <si>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</si>
  <si>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</si>
  <si>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</si>
  <si>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</si>
  <si>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</si>
  <si>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</si>
  <si>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</si>
  <si>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</si>
  <si>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</si>
  <si>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</si>
  <si>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</si>
  <si>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</si>
  <si>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</si>
  <si>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</si>
  <si>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</si>
  <si>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</si>
  <si>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</si>
  <si>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</si>
  <si>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</si>
  <si>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</si>
  <si>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</si>
  <si>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</si>
  <si>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</si>
  <si>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</si>
  <si>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</si>
  <si>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</si>
  <si>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</si>
  <si>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</si>
  <si>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</si>
  <si>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</si>
  <si>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</si>
  <si>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</si>
  <si>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</si>
  <si>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</si>
  <si>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</si>
  <si>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</si>
  <si>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</si>
  <si>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</si>
  <si>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</si>
  <si>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</si>
  <si>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</si>
  <si>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</si>
  <si>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</si>
  <si>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</si>
  <si>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</si>
  <si>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</si>
  <si>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</si>
  <si>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</si>
  <si>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</si>
  <si>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</si>
  <si>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</si>
  <si>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</si>
  <si>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</si>
  <si>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</si>
  <si>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</si>
  <si>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</si>
  <si>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</si>
  <si>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</si>
  <si>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</si>
  <si>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</si>
  <si>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</si>
  <si>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</si>
  <si>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</si>
  <si>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</si>
  <si>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</si>
  <si>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</si>
  <si>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</si>
  <si>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</si>
  <si>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</si>
  <si>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</si>
  <si>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</si>
  <si>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</si>
  <si>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</si>
  <si>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</si>
  <si>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</si>
  <si>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</si>
  <si>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</si>
  <si>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</si>
  <si>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</si>
  <si>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</si>
  <si>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</si>
  <si>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</si>
  <si>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</si>
  <si>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</si>
  <si>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</si>
  <si>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</si>
  <si>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</si>
  <si>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</si>
  <si>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</si>
  <si>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</si>
  <si>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</si>
  <si>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</si>
  <si>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</si>
  <si>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</si>
  <si>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</si>
  <si>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</si>
  <si>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</si>
  <si>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</si>
  <si>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</si>
  <si>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</si>
  <si>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</si>
  <si>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</si>
  <si>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</si>
  <si>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</si>
  <si>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</si>
  <si>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</si>
  <si>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</si>
  <si>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</si>
  <si>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</si>
  <si>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</si>
  <si>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</si>
  <si>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</si>
  <si>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</si>
  <si>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</si>
  <si>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</si>
  <si>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</si>
  <si>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</si>
  <si>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</si>
  <si>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</si>
  <si>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</si>
  <si>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</si>
  <si>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</si>
  <si>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</si>
  <si>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</si>
  <si>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</si>
  <si>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</si>
  <si>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</si>
  <si>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</si>
  <si>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</si>
  <si>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</si>
  <si>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</si>
  <si>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</si>
  <si>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</si>
  <si>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</si>
  <si>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</si>
  <si>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</si>
  <si>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</si>
  <si>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</si>
  <si>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</si>
  <si>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</si>
  <si>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</si>
  <si>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</si>
  <si>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</si>
  <si>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</si>
  <si>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</si>
  <si>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</si>
  <si>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</si>
  <si>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</si>
  <si>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</si>
  <si>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</si>
  <si>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</si>
  <si>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</si>
  <si>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</si>
  <si>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</si>
  <si>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</si>
  <si>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</si>
  <si>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</si>
  <si>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</si>
  <si>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</si>
  <si>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</si>
  <si>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</si>
  <si>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</si>
  <si>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</si>
  <si>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</si>
  <si>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</si>
  <si>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</si>
  <si>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</si>
  <si>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</si>
  <si>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</si>
  <si>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</si>
  <si>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</si>
  <si>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</si>
  <si>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</si>
  <si>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</si>
  <si>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</si>
  <si>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</si>
  <si>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</si>
  <si>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</si>
  <si>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</si>
  <si>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</si>
  <si>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</si>
  <si>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</si>
  <si>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</si>
  <si>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</si>
  <si>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</si>
  <si>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</si>
  <si>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</si>
  <si>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</si>
  <si>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</si>
  <si>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</si>
  <si>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</si>
  <si>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</si>
  <si>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</si>
  <si>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</si>
  <si>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</si>
  <si>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</si>
  <si>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</si>
  <si>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</si>
  <si>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</si>
  <si>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</si>
  <si>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</si>
  <si>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</si>
  <si>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</si>
  <si>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</si>
  <si>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</si>
  <si>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</si>
  <si>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</si>
  <si>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</si>
  <si>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</si>
  <si>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</si>
  <si>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</si>
  <si>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</si>
  <si>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</si>
  <si>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</si>
  <si>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</si>
  <si>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</si>
  <si>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</si>
  <si>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</si>
  <si>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</si>
  <si>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</si>
  <si>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</si>
  <si>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</si>
  <si>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</si>
  <si>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</si>
  <si>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</si>
  <si>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</si>
  <si>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</si>
  <si>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</si>
  <si>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</si>
  <si>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</si>
  <si>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</si>
  <si>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</si>
  <si>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</si>
  <si>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</si>
  <si>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</si>
  <si>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</si>
  <si>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</si>
  <si>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</si>
  <si>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</si>
  <si>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</si>
  <si>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</si>
  <si>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</si>
  <si>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</si>
  <si>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</si>
  <si>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</si>
  <si>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</si>
  <si>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</si>
  <si>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</si>
  <si>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</si>
  <si>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</si>
  <si>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</si>
  <si>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</si>
  <si>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</si>
  <si>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</si>
  <si>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</si>
  <si>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</si>
  <si>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</si>
  <si>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</si>
  <si>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</si>
  <si>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</si>
  <si>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</si>
  <si>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</si>
  <si>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</si>
  <si>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</si>
  <si>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</si>
  <si>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</si>
  <si>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</si>
  <si>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</si>
  <si>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</si>
  <si>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</si>
  <si>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</si>
  <si>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</si>
  <si>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</si>
  <si>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</si>
  <si>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</si>
  <si>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</si>
  <si>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</si>
  <si>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</si>
  <si>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</si>
  <si>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</si>
  <si>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</si>
  <si>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</si>
  <si>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</si>
  <si>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</si>
  <si>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</si>
  <si>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</si>
  <si>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</si>
  <si>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</si>
  <si>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</si>
  <si>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</si>
  <si>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</si>
  <si>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</si>
  <si>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</si>
  <si>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</si>
  <si>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</si>
  <si>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</si>
  <si>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</si>
  <si>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</si>
  <si>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</si>
  <si>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</si>
  <si>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</si>
  <si>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</si>
  <si>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</si>
  <si>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</si>
  <si>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</si>
  <si>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</si>
  <si>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</si>
  <si>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</si>
  <si>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</si>
  <si>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</si>
  <si>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</si>
  <si>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</si>
  <si>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</si>
  <si>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</si>
  <si>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</si>
  <si>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</si>
  <si>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</si>
  <si>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</si>
  <si>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</si>
  <si>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</si>
  <si>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</si>
  <si>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</si>
  <si>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</si>
  <si>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</si>
  <si>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</si>
  <si>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</si>
  <si>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</si>
  <si>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</si>
  <si>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</si>
  <si>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</si>
  <si>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</si>
  <si>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</si>
  <si>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</si>
  <si>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</si>
  <si>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</si>
  <si>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</si>
  <si>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</si>
  <si>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</si>
  <si>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</si>
  <si>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</si>
  <si>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</si>
  <si>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</si>
  <si>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</si>
  <si>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</si>
  <si>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</si>
  <si>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</si>
  <si>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</si>
  <si>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</si>
  <si>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</si>
  <si>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</si>
  <si>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</si>
  <si>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</si>
  <si>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</si>
  <si>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</si>
  <si>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</si>
  <si>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</si>
  <si>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</si>
  <si>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</si>
  <si>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</si>
  <si>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</si>
  <si>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</si>
  <si>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</si>
  <si>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</si>
  <si>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</si>
  <si>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</si>
  <si>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</si>
  <si>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</si>
  <si>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</si>
  <si>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</si>
  <si>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</si>
  <si>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</si>
  <si>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</si>
  <si>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</si>
  <si>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</si>
  <si>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</si>
  <si>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</si>
  <si>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</si>
  <si>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</si>
  <si>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</si>
  <si>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</si>
  <si>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</si>
  <si>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</si>
  <si>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</si>
  <si>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</si>
  <si>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</si>
  <si>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</si>
  <si>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</si>
  <si>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</si>
  <si>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</si>
  <si>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</si>
  <si>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</si>
  <si>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</si>
  <si>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</si>
  <si>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</si>
  <si>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</si>
  <si>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</si>
  <si>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</si>
  <si>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</si>
  <si>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</si>
  <si>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</si>
  <si>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</si>
  <si>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</si>
  <si>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</si>
  <si>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</si>
  <si>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</si>
  <si>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</si>
  <si>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</si>
  <si>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</si>
  <si>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</si>
  <si>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</si>
  <si>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</si>
  <si>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</si>
  <si>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</si>
  <si>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</si>
  <si>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</si>
  <si>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</si>
  <si>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</si>
  <si>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</si>
  <si>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</si>
  <si>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</si>
  <si>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</si>
  <si>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</si>
  <si>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</si>
  <si>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</si>
  <si>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</si>
  <si>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</si>
  <si>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</si>
  <si>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</si>
  <si>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</si>
  <si>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</si>
  <si>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</si>
  <si>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</si>
  <si>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</si>
  <si>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</si>
  <si>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</si>
  <si>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</si>
  <si>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</si>
  <si>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</si>
  <si>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</si>
  <si>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</si>
  <si>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</si>
  <si>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</si>
  <si>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</si>
  <si>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</si>
  <si>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</si>
  <si>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</si>
  <si>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</si>
  <si>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</si>
  <si>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</si>
  <si>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</si>
  <si>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</si>
  <si>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</si>
  <si>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</si>
  <si>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</si>
  <si>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</si>
  <si>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</si>
  <si>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</si>
  <si>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</si>
  <si>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</si>
  <si>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</si>
  <si>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</si>
  <si>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</si>
  <si>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</si>
  <si>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</si>
  <si>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</si>
  <si>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</si>
  <si>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</si>
  <si>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</si>
  <si>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</si>
  <si>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</si>
  <si>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</si>
  <si>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</si>
  <si>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</si>
  <si>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</si>
  <si>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</si>
  <si>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</si>
  <si>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</si>
  <si>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</si>
  <si>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</si>
  <si>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</si>
  <si>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</si>
  <si>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</si>
  <si>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</si>
  <si>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</si>
  <si>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</si>
  <si>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</si>
  <si>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</si>
  <si>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</si>
  <si>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</si>
  <si>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</si>
  <si>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</si>
  <si>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</si>
  <si>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</si>
  <si>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</si>
  <si>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</si>
  <si>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</si>
  <si>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</si>
  <si>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</si>
  <si>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</si>
  <si>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</si>
  <si>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</si>
  <si>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</si>
  <si>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</si>
  <si>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</si>
  <si>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</si>
  <si>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</si>
  <si>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</si>
  <si>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</si>
  <si>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</si>
  <si>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</si>
  <si>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</si>
  <si>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</si>
  <si>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</si>
  <si>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</si>
  <si>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</si>
  <si>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</si>
  <si>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</si>
  <si>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</si>
  <si>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</si>
  <si>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</si>
  <si>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</si>
  <si>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</si>
  <si>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</si>
  <si>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</si>
  <si>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</si>
  <si>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</si>
  <si>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</si>
  <si>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</si>
  <si>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</si>
  <si>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</si>
  <si>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</si>
  <si>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</si>
  <si>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</si>
  <si>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</si>
  <si>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</si>
  <si>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</si>
  <si>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</si>
  <si>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</si>
  <si>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</si>
  <si>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</si>
  <si>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</si>
  <si>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</si>
  <si>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</si>
  <si>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</si>
  <si>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</si>
  <si>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</si>
  <si>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</si>
  <si>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</si>
  <si>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</si>
  <si>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</si>
  <si>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</si>
  <si>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</si>
  <si>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</si>
  <si>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</si>
  <si>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</si>
  <si>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</si>
  <si>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</si>
  <si>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</si>
  <si>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</si>
  <si>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</si>
  <si>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</si>
  <si>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</si>
  <si>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</si>
  <si>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</si>
  <si>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</si>
  <si>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</si>
  <si>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</si>
  <si>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</si>
  <si>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</si>
  <si>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</si>
  <si>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</si>
  <si>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</si>
  <si>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</si>
  <si>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</si>
  <si>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</si>
  <si>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</si>
  <si>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</si>
  <si>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</si>
  <si>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</si>
  <si>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</si>
  <si>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</si>
  <si>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</si>
  <si>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</si>
  <si>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</si>
  <si>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</si>
  <si>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</si>
  <si>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</si>
  <si>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</si>
  <si>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</si>
  <si>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</si>
  <si>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</si>
  <si>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</si>
  <si>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</si>
  <si>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</si>
  <si>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</si>
  <si>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</si>
  <si>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</si>
  <si>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</si>
  <si>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</si>
  <si>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</si>
  <si>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</si>
  <si>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</si>
  <si>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</si>
  <si>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</si>
  <si>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</si>
  <si>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</si>
  <si>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</si>
  <si>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</si>
  <si>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</si>
  <si>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</si>
  <si>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</si>
  <si>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</si>
  <si>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</si>
  <si>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</si>
  <si>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</si>
  <si>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</si>
  <si>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</si>
  <si>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</si>
  <si>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</si>
  <si>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</si>
  <si>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</si>
  <si>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</si>
  <si>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</si>
  <si>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</si>
  <si>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</si>
  <si>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</si>
  <si>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</si>
  <si>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</si>
  <si>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</si>
  <si>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</si>
  <si>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</si>
  <si>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</si>
  <si>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</si>
  <si>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</si>
  <si>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</si>
  <si>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</si>
  <si>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</si>
  <si>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</si>
  <si>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</si>
  <si>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</si>
  <si>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</si>
  <si>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</si>
  <si>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</si>
  <si>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</si>
  <si>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</si>
  <si>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</si>
  <si>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</si>
  <si>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</si>
  <si>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</si>
  <si>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</si>
  <si>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</si>
  <si>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</si>
  <si>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</si>
  <si>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</si>
  <si>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</si>
  <si>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</si>
  <si>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</si>
  <si>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</si>
  <si>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</si>
  <si>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</si>
  <si>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</si>
  <si>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</si>
  <si>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</si>
  <si>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</si>
  <si>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</si>
  <si>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</si>
  <si>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</si>
  <si>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</si>
  <si>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</si>
  <si>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</si>
  <si>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</si>
  <si>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</si>
  <si>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</si>
  <si>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</si>
  <si>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</si>
  <si>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</si>
  <si>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</si>
  <si>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</si>
  <si>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</si>
  <si>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</si>
  <si>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</si>
  <si>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</si>
  <si>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</si>
  <si>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</si>
  <si>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</si>
  <si>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</si>
  <si>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</si>
  <si>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</si>
  <si>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</si>
  <si>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</si>
  <si>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</si>
  <si>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</si>
  <si>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</si>
  <si>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</si>
  <si>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</si>
  <si>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</si>
  <si>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</si>
  <si>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</si>
  <si>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</si>
  <si>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</si>
  <si>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</si>
  <si>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</si>
  <si>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</si>
  <si>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</si>
  <si>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</si>
  <si>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</si>
  <si>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</si>
  <si>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</si>
  <si>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</si>
  <si>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</si>
  <si>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</si>
  <si>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</si>
  <si>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</si>
  <si>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</si>
  <si>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</si>
  <si>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</si>
  <si>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</si>
  <si>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</si>
  <si>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</si>
  <si>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</si>
  <si>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</si>
  <si>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</si>
  <si>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</si>
  <si>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</si>
  <si>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</si>
  <si>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</si>
  <si>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</si>
  <si>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</si>
  <si>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</si>
  <si>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</si>
  <si>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</si>
  <si>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</si>
  <si>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</si>
  <si>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</si>
  <si>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</si>
  <si>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</si>
  <si>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</si>
  <si>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</si>
  <si>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</si>
  <si>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</si>
  <si>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</si>
  <si>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</si>
  <si>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</si>
  <si>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</si>
  <si>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</si>
  <si>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</si>
  <si>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</si>
  <si>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</si>
  <si>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</si>
  <si>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</si>
  <si>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</si>
  <si>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</si>
  <si>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</si>
  <si>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</si>
  <si>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</si>
  <si>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</si>
  <si>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</si>
  <si>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</si>
  <si>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</si>
  <si>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</si>
  <si>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</si>
  <si>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</si>
  <si>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</si>
  <si>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</si>
  <si>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</si>
  <si>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</si>
  <si>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</si>
  <si>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</si>
  <si>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</si>
  <si>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</si>
  <si>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</si>
  <si>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</si>
  <si>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</si>
  <si>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</si>
  <si>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</si>
  <si>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</si>
  <si>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</si>
  <si>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</si>
  <si>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</si>
  <si>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</si>
  <si>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</si>
  <si>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</si>
  <si>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</si>
  <si>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</si>
  <si>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</si>
  <si>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</si>
  <si>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</si>
  <si>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</si>
  <si>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</si>
  <si>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</si>
  <si>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</si>
  <si>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</si>
  <si>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</si>
  <si>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</si>
  <si>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</si>
  <si>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</si>
  <si>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</si>
  <si>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</si>
  <si>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</si>
  <si>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</si>
  <si>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</si>
  <si>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</si>
  <si>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</si>
  <si>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</si>
  <si>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</si>
  <si>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</si>
  <si>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</si>
  <si>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</si>
  <si>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</si>
  <si>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</si>
  <si>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</si>
  <si>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</si>
  <si>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</si>
  <si>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</si>
  <si>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</si>
  <si>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</si>
  <si>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</si>
  <si>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</si>
  <si>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</si>
  <si>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</si>
  <si>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</si>
  <si>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</si>
  <si>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</si>
  <si>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</si>
  <si>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</si>
  <si>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</si>
  <si>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</si>
  <si>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</si>
  <si>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</si>
  <si>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</si>
  <si>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</si>
  <si>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</si>
  <si>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</si>
  <si>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</si>
  <si>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</si>
  <si>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</si>
  <si>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</si>
  <si>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</si>
  <si>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</si>
  <si>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</si>
  <si>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</si>
  <si>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</si>
  <si>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</si>
  <si>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</si>
  <si>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</si>
  <si>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</si>
  <si>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</si>
  <si>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</si>
  <si>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</si>
  <si>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</si>
  <si>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</si>
  <si>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</si>
  <si>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</si>
  <si>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</si>
  <si>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</si>
  <si>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</si>
  <si>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</si>
  <si>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</si>
  <si>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</si>
  <si>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</si>
  <si>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</si>
  <si>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</si>
  <si>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</si>
  <si>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</si>
  <si>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</si>
  <si>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</si>
  <si>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</si>
  <si>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</si>
  <si>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</si>
  <si>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</si>
  <si>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</si>
  <si>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</si>
  <si>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</si>
  <si>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</si>
  <si>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</si>
  <si>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</si>
  <si>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</si>
  <si>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</si>
  <si>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</si>
  <si>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</si>
  <si>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</si>
  <si>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</si>
  <si>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</si>
  <si>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</si>
  <si>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</si>
  <si>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</si>
  <si>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</si>
  <si>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</si>
  <si>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</si>
  <si>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</si>
  <si>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</si>
  <si>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</si>
  <si>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</si>
  <si>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</si>
  <si>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</si>
  <si>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</si>
  <si>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</si>
  <si>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</si>
  <si>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</si>
  <si>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</si>
  <si>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</si>
  <si>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</si>
  <si>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</si>
  <si>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</si>
  <si>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</si>
  <si>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</si>
  <si>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</si>
  <si>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</si>
  <si>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</si>
  <si>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</si>
  <si>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</si>
  <si>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</si>
  <si>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</si>
  <si>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</si>
  <si>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</si>
  <si>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</si>
  <si>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</si>
  <si>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</si>
  <si>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</si>
  <si>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</si>
  <si>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</si>
  <si>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</si>
  <si>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</si>
  <si>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</si>
  <si>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</si>
  <si>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</si>
  <si>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</si>
  <si>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</si>
  <si>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</si>
  <si>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</si>
  <si>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</si>
  <si>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</si>
  <si>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</si>
  <si>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</si>
  <si>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</si>
  <si>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</si>
  <si>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</si>
  <si>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</si>
  <si>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</si>
  <si>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</si>
  <si>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</si>
  <si>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</si>
  <si>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</si>
  <si>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</si>
  <si>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</si>
  <si>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</si>
  <si>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</si>
  <si>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</si>
  <si>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</si>
  <si>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</si>
  <si>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</si>
  <si>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</si>
  <si>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</si>
  <si>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</si>
  <si>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</si>
  <si>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</si>
  <si>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</si>
  <si>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</si>
  <si>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</si>
  <si>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</si>
  <si>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</si>
  <si>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</si>
  <si>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</si>
  <si>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</si>
  <si>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</si>
  <si>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</si>
  <si>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</si>
  <si>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</si>
  <si>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</si>
  <si>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</si>
  <si>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</si>
  <si>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</si>
  <si>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</si>
  <si>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</si>
  <si>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</si>
  <si>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</si>
  <si>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</si>
  <si>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</si>
  <si>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</si>
  <si>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</si>
  <si>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</si>
  <si>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</si>
  <si>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</si>
  <si>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</si>
  <si>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</si>
  <si>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</si>
  <si>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</si>
  <si>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</si>
  <si>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</si>
  <si>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</si>
  <si>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</si>
  <si>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</si>
  <si>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</si>
  <si>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</si>
  <si>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</si>
  <si>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</si>
  <si>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</si>
  <si>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</si>
  <si>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</si>
  <si>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</si>
  <si>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</si>
  <si>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</si>
  <si>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</si>
  <si>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</si>
  <si>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</si>
  <si>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</si>
  <si>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</si>
  <si>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</si>
  <si>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</si>
  <si>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</si>
  <si>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</si>
  <si>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</si>
  <si>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</si>
  <si>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</si>
  <si>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</si>
  <si>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</si>
  <si>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</si>
  <si>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</si>
  <si>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</si>
  <si>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</si>
  <si>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</si>
  <si>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</si>
  <si>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</si>
  <si>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</si>
  <si>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</si>
  <si>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</si>
  <si>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</si>
  <si>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</si>
  <si>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</si>
  <si>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</si>
  <si>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</si>
  <si>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</si>
  <si>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</si>
  <si>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</si>
  <si>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</si>
  <si>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</si>
  <si>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</si>
  <si>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</si>
  <si>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</si>
  <si>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</si>
  <si>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</si>
  <si>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</si>
  <si>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</si>
  <si>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</si>
  <si>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</si>
  <si>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</si>
  <si>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</si>
  <si>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</si>
  <si>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</si>
  <si>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</si>
  <si>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</si>
  <si>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</si>
  <si>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</si>
  <si>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</si>
  <si>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</si>
  <si>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</si>
  <si>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</si>
  <si>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</si>
  <si>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</si>
  <si>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</si>
  <si>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</si>
  <si>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</si>
  <si>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</si>
  <si>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</si>
  <si>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</si>
  <si>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</si>
  <si>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</si>
  <si>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</si>
  <si>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</si>
  <si>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</si>
  <si>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</si>
  <si>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</si>
  <si>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</si>
  <si>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</si>
  <si>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</si>
  <si>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</si>
  <si>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</si>
  <si>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</si>
  <si>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</si>
  <si>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</si>
  <si>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</si>
  <si>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</si>
  <si>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</si>
  <si>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</si>
  <si>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</si>
  <si>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</si>
  <si>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</si>
  <si>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</si>
  <si>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</si>
  <si>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</si>
  <si>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</si>
  <si>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</si>
  <si>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</si>
  <si>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</si>
  <si>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</si>
  <si>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</si>
  <si>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</si>
  <si>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</si>
  <si>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</si>
  <si>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</si>
  <si>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</si>
  <si>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</si>
  <si>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</si>
  <si>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</si>
  <si>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</si>
  <si>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</si>
  <si>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</si>
  <si>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</si>
  <si>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</si>
  <si>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</si>
  <si>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</si>
  <si>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</si>
  <si>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</si>
  <si>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</si>
  <si>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</si>
  <si>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</si>
  <si>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</si>
  <si>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</si>
  <si>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</si>
  <si>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</si>
  <si>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</si>
  <si>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</si>
  <si>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</si>
  <si>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</si>
  <si>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</si>
  <si>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</si>
  <si>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</si>
  <si>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</si>
  <si>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</si>
  <si>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</si>
  <si>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</si>
  <si>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</si>
  <si>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</si>
  <si>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</si>
  <si>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</si>
  <si>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</si>
  <si>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</si>
  <si>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</si>
  <si>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</si>
  <si>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</si>
  <si>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</si>
  <si>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</si>
  <si>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</si>
  <si>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</si>
  <si>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</si>
  <si>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</si>
  <si>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</si>
  <si>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</si>
  <si>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</si>
  <si>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</si>
  <si>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</si>
  <si>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</si>
  <si>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</si>
  <si>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</si>
  <si>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</si>
  <si>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</si>
  <si>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</si>
  <si>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</si>
  <si>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</si>
  <si>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</si>
  <si>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</si>
  <si>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</si>
  <si>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</si>
  <si>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</si>
  <si>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</si>
  <si>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</si>
  <si>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</si>
  <si>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</si>
  <si>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</si>
  <si>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</si>
  <si>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</si>
  <si>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</si>
  <si>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</si>
  <si>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</si>
  <si>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</si>
  <si>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</si>
  <si>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</si>
  <si>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</si>
  <si>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</si>
  <si>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</si>
  <si>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</si>
  <si>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</si>
  <si>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</si>
  <si>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</si>
  <si>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</si>
  <si>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</si>
  <si>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</si>
  <si>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</si>
  <si>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</si>
  <si>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</si>
  <si>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</si>
  <si>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</si>
  <si>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</si>
  <si>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</si>
  <si>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</si>
  <si>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</si>
  <si>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</si>
  <si>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</si>
  <si>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</si>
  <si>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</si>
  <si>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</si>
  <si>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</si>
  <si>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</si>
  <si>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</si>
  <si>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</si>
  <si>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</si>
  <si>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</si>
  <si>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</si>
  <si>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</si>
  <si>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</si>
  <si>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</si>
  <si>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</si>
  <si>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</si>
  <si>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</si>
  <si>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</si>
  <si>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</si>
  <si>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</si>
  <si>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</si>
  <si>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</si>
  <si>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</si>
  <si>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</si>
  <si>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</si>
  <si>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</si>
  <si>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</si>
  <si>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</si>
  <si>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</si>
  <si>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</si>
  <si>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</si>
  <si>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</si>
  <si>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</si>
  <si>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</si>
  <si>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</si>
  <si>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</si>
  <si>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</si>
  <si>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</si>
  <si>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</si>
  <si>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</si>
  <si>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</si>
  <si>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</si>
  <si>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</si>
  <si>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</si>
  <si>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</si>
  <si>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</si>
  <si>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</si>
  <si>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</si>
  <si>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</si>
  <si>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</si>
  <si>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</si>
  <si>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</si>
  <si>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</si>
  <si>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</si>
  <si>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</si>
  <si>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</si>
  <si>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</si>
  <si>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</si>
  <si>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</si>
  <si>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</si>
  <si>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</si>
  <si>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</si>
  <si>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</si>
  <si>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</si>
  <si>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</si>
  <si>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</si>
  <si>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</si>
  <si>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</si>
  <si>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</si>
  <si>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</si>
  <si>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</si>
  <si>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</si>
  <si>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</si>
  <si>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</si>
  <si>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</si>
  <si>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</si>
  <si>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</si>
  <si>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</si>
  <si>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</si>
  <si>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</si>
  <si>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</si>
  <si>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</si>
  <si>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</si>
  <si>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</si>
  <si>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</si>
  <si>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</si>
  <si>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</si>
  <si>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</si>
  <si>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</si>
  <si>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</si>
  <si>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</si>
  <si>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</si>
  <si>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</si>
  <si>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</si>
  <si>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</si>
  <si>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</si>
  <si>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</si>
  <si>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</si>
  <si>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</si>
  <si>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</si>
  <si>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</si>
  <si>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</si>
  <si>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</si>
  <si>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</si>
  <si>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</si>
  <si>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</si>
  <si>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</si>
  <si>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</si>
  <si>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</si>
  <si>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</si>
  <si>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</si>
  <si>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</si>
  <si>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</si>
  <si>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</si>
  <si>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</si>
  <si>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</si>
  <si>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</si>
  <si>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</si>
  <si>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</si>
  <si>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</si>
  <si>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</si>
  <si>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</si>
  <si>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</si>
  <si>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</si>
  <si>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</si>
  <si>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</si>
  <si>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</si>
  <si>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</si>
  <si>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</si>
  <si>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</si>
  <si>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</si>
  <si>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</si>
  <si>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</si>
  <si>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</si>
  <si>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</si>
  <si>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</si>
  <si>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</si>
  <si>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</si>
  <si>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</si>
  <si>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</si>
  <si>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</si>
  <si>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</si>
  <si>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</si>
  <si>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</si>
  <si>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</si>
  <si>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</si>
  <si>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</si>
  <si>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</si>
  <si>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</si>
  <si>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</si>
  <si>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</si>
  <si>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</si>
  <si>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</si>
  <si>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</si>
  <si>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</si>
  <si>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</si>
  <si>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</si>
  <si>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</si>
  <si>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</si>
  <si>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</si>
  <si>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</si>
  <si>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</si>
  <si>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</si>
  <si>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</si>
  <si>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</si>
  <si>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</si>
  <si>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</si>
  <si>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</si>
  <si>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</si>
  <si>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</si>
  <si>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</si>
  <si>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</si>
  <si>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</si>
  <si>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</si>
  <si>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</si>
  <si>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</si>
  <si>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</si>
  <si>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</si>
  <si>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</si>
  <si>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</si>
  <si>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</si>
  <si>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</si>
  <si>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</si>
  <si>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</si>
  <si>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</si>
  <si>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</si>
  <si>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</si>
  <si>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</si>
  <si>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</si>
  <si>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</si>
  <si>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</si>
  <si>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</si>
  <si>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</si>
  <si>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</si>
  <si>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</si>
  <si>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</si>
  <si>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</si>
  <si>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</si>
  <si>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</si>
  <si>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</si>
  <si>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</si>
  <si>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</si>
  <si>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</si>
  <si>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</si>
  <si>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</si>
  <si>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</si>
  <si>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</si>
  <si>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</si>
  <si>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</si>
  <si>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</si>
  <si>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</si>
  <si>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</si>
  <si>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</si>
  <si>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</si>
  <si>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</si>
  <si>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</si>
  <si>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</si>
  <si>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</si>
  <si>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</si>
  <si>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</si>
  <si>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</si>
  <si>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</si>
  <si>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</si>
  <si>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</si>
  <si>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</si>
  <si>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</si>
  <si>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</si>
  <si>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</si>
  <si>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</si>
  <si>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</si>
  <si>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</si>
  <si>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</si>
  <si>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</si>
  <si>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</si>
  <si>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</si>
  <si>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</si>
  <si>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</si>
  <si>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</si>
  <si>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</si>
  <si>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</si>
  <si>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</si>
  <si>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</si>
  <si>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</si>
  <si>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</si>
  <si>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</si>
  <si>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</si>
  <si>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</si>
  <si>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</si>
  <si>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</si>
  <si>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</si>
  <si>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</si>
  <si>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</si>
  <si>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</si>
  <si>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</si>
  <si>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</si>
  <si>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</si>
  <si>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</si>
  <si>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</si>
  <si>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</si>
  <si>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</si>
  <si>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</si>
  <si>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</si>
  <si>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</si>
  <si>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</si>
  <si>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</si>
  <si>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</si>
  <si>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</si>
  <si>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</si>
  <si>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</si>
  <si>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</si>
  <si>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</si>
  <si>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</si>
  <si>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</si>
  <si>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</si>
  <si>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</si>
  <si>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</si>
  <si>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</si>
  <si>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</si>
  <si>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</si>
  <si>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</si>
  <si>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</si>
  <si>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</si>
  <si>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</si>
  <si>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</si>
  <si>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</si>
  <si>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</si>
  <si>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</si>
  <si>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</si>
  <si>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</si>
  <si>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</si>
  <si>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</si>
  <si>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</si>
  <si>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</si>
  <si>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</si>
  <si>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</si>
  <si>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</si>
  <si>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</si>
  <si>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</si>
  <si>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</si>
  <si>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</si>
  <si>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</si>
  <si>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</si>
  <si>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</si>
  <si>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</si>
  <si>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</si>
  <si>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</si>
  <si>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</si>
  <si>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</si>
  <si>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</si>
  <si>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</si>
  <si>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</si>
  <si>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</si>
  <si>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</si>
  <si>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</si>
  <si>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</si>
  <si>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</si>
  <si>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</si>
  <si>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</si>
  <si>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</si>
  <si>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</si>
  <si>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</si>
  <si>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</si>
  <si>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</si>
  <si>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</si>
  <si>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</si>
  <si>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</si>
  <si>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</si>
  <si>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</si>
  <si>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</si>
  <si>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</si>
  <si>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</si>
  <si>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</si>
  <si>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</si>
  <si>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</si>
  <si>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</si>
  <si>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</si>
  <si>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</si>
  <si>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</si>
  <si>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</si>
  <si>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</si>
  <si>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</si>
  <si>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</si>
  <si>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</si>
  <si>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</si>
  <si>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</si>
  <si>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</si>
  <si>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</si>
  <si>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</si>
  <si>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</si>
  <si>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</si>
  <si>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</si>
  <si>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</si>
  <si>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</si>
  <si>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</si>
  <si>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</si>
  <si>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</si>
  <si>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</si>
  <si>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</si>
  <si>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</si>
  <si>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</si>
  <si>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</si>
  <si>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</si>
  <si>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</si>
  <si>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</si>
  <si>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</si>
  <si>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</si>
  <si>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</si>
  <si>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</si>
  <si>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</si>
  <si>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</si>
  <si>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</si>
  <si>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</si>
  <si>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</si>
  <si>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</si>
  <si>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</si>
  <si>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</si>
  <si>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</si>
  <si>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</si>
  <si>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</si>
  <si>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</si>
  <si>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</si>
  <si>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</si>
  <si>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</si>
  <si>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</si>
  <si>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</si>
  <si>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</si>
  <si>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</si>
  <si>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</si>
  <si>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</si>
  <si>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</si>
  <si>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</si>
  <si>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</si>
  <si>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</si>
  <si>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</si>
  <si>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</si>
  <si>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</si>
  <si>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</si>
  <si>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</si>
  <si>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</si>
  <si>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</si>
  <si>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</si>
  <si>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</si>
  <si>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</si>
  <si>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</si>
  <si>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</si>
  <si>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</si>
  <si>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</si>
  <si>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</si>
  <si>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</si>
  <si>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</si>
  <si>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</si>
  <si>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</si>
  <si>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</si>
  <si>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</si>
  <si>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</si>
  <si>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</si>
  <si>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</si>
  <si>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</si>
  <si>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</si>
  <si>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</si>
  <si>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</si>
  <si>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</si>
  <si>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</si>
  <si>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</si>
  <si>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</si>
  <si>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</si>
  <si>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</si>
  <si>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</si>
  <si>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</si>
  <si>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</si>
  <si>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</si>
  <si>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</si>
  <si>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</si>
  <si>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</si>
  <si>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</si>
  <si>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</si>
  <si>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</si>
  <si>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</si>
  <si>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</si>
  <si>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</si>
  <si>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</si>
  <si>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</si>
  <si>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</si>
  <si>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</si>
  <si>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</si>
  <si>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</si>
  <si>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</si>
  <si>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</si>
  <si>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</si>
  <si>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</si>
  <si>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</si>
  <si>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</si>
  <si>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</si>
  <si>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</si>
  <si>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</si>
  <si>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</si>
  <si>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</si>
  <si>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</si>
  <si>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</si>
  <si>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</si>
  <si>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</si>
  <si>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</si>
  <si>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</si>
  <si>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</si>
  <si>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</si>
  <si>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</si>
  <si>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</si>
  <si>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</si>
  <si>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</si>
  <si>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</si>
  <si>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</si>
  <si>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</si>
  <si>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</si>
  <si>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</si>
  <si>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</si>
  <si>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</si>
  <si>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</si>
  <si>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</si>
  <si>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</si>
  <si>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</si>
  <si>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</si>
  <si>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</si>
  <si>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</si>
  <si>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</si>
  <si>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</si>
  <si>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</si>
  <si>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</si>
  <si>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</si>
  <si>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</si>
  <si>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</si>
  <si>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</si>
  <si>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</si>
  <si>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</si>
  <si>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</si>
  <si>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</si>
  <si>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</si>
  <si>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</si>
  <si>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</si>
  <si>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</si>
  <si>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</si>
  <si>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</si>
  <si>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</si>
  <si>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</si>
  <si>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</si>
  <si>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</si>
  <si>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</si>
  <si>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</si>
  <si>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</si>
  <si>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</si>
  <si>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</si>
  <si>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</si>
  <si>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</si>
  <si>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</si>
  <si>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</si>
  <si>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</si>
  <si>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</si>
  <si>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</si>
  <si>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</si>
  <si>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</si>
  <si>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</si>
  <si>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</si>
  <si>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</si>
  <si>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</si>
  <si>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</si>
  <si>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</si>
  <si>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</si>
  <si>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</si>
  <si>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</si>
  <si>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</si>
  <si>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</si>
  <si>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</si>
  <si>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</si>
  <si>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</si>
  <si>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</si>
  <si>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</si>
  <si>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</si>
  <si>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</si>
  <si>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</si>
  <si>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</si>
  <si>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</si>
  <si>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</si>
  <si>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</si>
  <si>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</si>
  <si>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</si>
  <si>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</si>
  <si>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</si>
  <si>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</si>
  <si>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</si>
  <si>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</si>
  <si>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</si>
  <si>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</si>
  <si>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</si>
  <si>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</si>
  <si>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</si>
  <si>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</si>
  <si>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</si>
  <si>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</si>
  <si>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</si>
  <si>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</si>
  <si>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</si>
  <si>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</si>
  <si>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</si>
  <si>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</si>
  <si>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</si>
  <si>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</si>
  <si>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</si>
  <si>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</si>
  <si>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</si>
  <si>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</si>
  <si>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</si>
  <si>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</si>
  <si>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</si>
  <si>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</si>
  <si>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</si>
  <si>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</si>
  <si>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</si>
  <si>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</si>
  <si>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</si>
  <si>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</si>
  <si>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</si>
  <si>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</si>
  <si>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</si>
  <si>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</si>
  <si>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</si>
  <si>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</si>
  <si>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</si>
  <si>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</si>
  <si>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</si>
  <si>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</si>
  <si>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</si>
  <si>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</si>
  <si>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</si>
  <si>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</si>
  <si>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</si>
  <si>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</si>
  <si>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</si>
  <si>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</si>
  <si>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</si>
  <si>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</si>
  <si>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</si>
  <si>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</si>
  <si>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</si>
  <si>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</si>
  <si>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</si>
  <si>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</si>
  <si>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</si>
  <si>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</si>
  <si>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</si>
  <si>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</si>
  <si>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</si>
  <si>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</si>
  <si>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</si>
  <si>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</si>
  <si>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</si>
  <si>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</si>
  <si>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</si>
  <si>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</si>
  <si>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</si>
  <si>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</si>
  <si>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</si>
  <si>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</si>
  <si>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</si>
  <si>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</si>
  <si>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</si>
  <si>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</si>
  <si>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</si>
  <si>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</si>
  <si>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</si>
  <si>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</si>
  <si>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</si>
  <si>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</si>
  <si>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</si>
  <si>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</si>
  <si>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</si>
  <si>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</si>
  <si>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</si>
  <si>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</si>
  <si>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</si>
  <si>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</si>
  <si>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</si>
  <si>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</si>
  <si>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</si>
  <si>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</si>
  <si>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</si>
  <si>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</si>
  <si>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</si>
  <si>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</si>
  <si>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</si>
  <si>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</si>
  <si>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</si>
  <si>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</si>
  <si>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</si>
  <si>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</si>
  <si>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</si>
  <si>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</si>
  <si>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</si>
  <si>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</si>
  <si>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</si>
  <si>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</si>
  <si>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</si>
  <si>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</si>
  <si>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</si>
  <si>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</si>
  <si>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</si>
  <si>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</si>
  <si>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</si>
  <si>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</si>
  <si>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</si>
  <si>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</si>
  <si>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</si>
  <si>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</si>
  <si>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</si>
  <si>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</si>
  <si>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</si>
  <si>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</si>
  <si>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</si>
  <si>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</si>
  <si>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</si>
  <si>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</si>
  <si>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</si>
  <si>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</si>
  <si>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</si>
  <si>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</si>
  <si>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</si>
  <si>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</si>
  <si>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</si>
  <si>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</si>
  <si>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</si>
  <si>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</si>
  <si>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</si>
  <si>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</si>
  <si>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</si>
  <si>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</si>
  <si>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</si>
  <si>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</si>
  <si>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</si>
  <si>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</si>
  <si>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</si>
  <si>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</si>
  <si>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</si>
  <si>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</si>
  <si>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</si>
  <si>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</si>
  <si>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</si>
  <si>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</si>
  <si>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</si>
  <si>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</si>
  <si>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</si>
  <si>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</si>
  <si>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</si>
  <si>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</si>
  <si>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</si>
  <si>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</si>
  <si>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</si>
  <si>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</si>
  <si>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</si>
  <si>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</si>
  <si>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</si>
  <si>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</si>
  <si>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</si>
  <si>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</si>
  <si>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</si>
  <si>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</si>
  <si>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</si>
  <si>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</si>
  <si>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</si>
  <si>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</si>
  <si>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</si>
  <si>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</si>
  <si>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</si>
  <si>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</si>
  <si>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</si>
  <si>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</si>
  <si>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</si>
  <si>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</si>
  <si>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</si>
  <si>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</si>
  <si>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</si>
  <si>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</si>
  <si>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</si>
  <si>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</si>
  <si>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</si>
  <si>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</si>
  <si>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</si>
  <si>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</si>
  <si>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</si>
  <si>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</si>
  <si>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</si>
  <si>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</si>
  <si>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</si>
  <si>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</si>
  <si>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</si>
  <si>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</si>
  <si>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</si>
  <si>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</si>
  <si>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</si>
  <si>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</si>
  <si>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</si>
  <si>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</si>
  <si>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</si>
  <si>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</si>
  <si>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</si>
  <si>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</si>
  <si>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</si>
  <si>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</si>
  <si>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</si>
  <si>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</si>
  <si>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</si>
  <si>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</si>
  <si>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</si>
  <si>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</si>
  <si>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</si>
  <si>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</si>
  <si>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</si>
  <si>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</si>
  <si>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</si>
  <si>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</si>
  <si>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</si>
  <si>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</si>
  <si>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</si>
  <si>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</si>
  <si>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</si>
  <si>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</si>
  <si>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</si>
  <si>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</si>
  <si>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</si>
  <si>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</si>
  <si>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</si>
  <si>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</si>
  <si>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</si>
  <si>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</si>
  <si>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</si>
  <si>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</si>
  <si>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</si>
  <si>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</si>
  <si>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</si>
  <si>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</si>
  <si>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</si>
  <si>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</si>
  <si>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</si>
  <si>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</si>
  <si>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</si>
  <si>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</si>
  <si>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</si>
  <si>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</si>
  <si>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</si>
  <si>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</si>
  <si>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</si>
  <si>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</si>
  <si>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</si>
  <si>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</si>
  <si>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</si>
  <si>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</si>
  <si>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</si>
  <si>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</si>
  <si>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</si>
  <si>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</si>
  <si>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</si>
  <si>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</si>
  <si>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</si>
  <si>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</si>
  <si>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</si>
  <si>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</si>
  <si>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</si>
  <si>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</si>
  <si>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</si>
  <si>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</si>
  <si>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</si>
  <si>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</si>
  <si>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</si>
  <si>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</si>
  <si>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</si>
  <si>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</si>
  <si>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</si>
  <si>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</si>
  <si>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</si>
  <si>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</si>
  <si>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</si>
  <si>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</si>
  <si>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</si>
  <si>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</si>
  <si>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</si>
  <si>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</si>
  <si>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</si>
  <si>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</si>
  <si>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</si>
  <si>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</si>
  <si>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</si>
  <si>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</si>
  <si>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</si>
  <si>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</si>
  <si>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</si>
  <si>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</si>
  <si>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</si>
  <si>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</si>
  <si>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</si>
  <si>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</si>
  <si>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</si>
  <si>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</si>
  <si>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</si>
  <si>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</si>
  <si>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</si>
  <si>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</si>
  <si>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</si>
  <si>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</si>
  <si>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</si>
  <si>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</si>
  <si>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</si>
  <si>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</si>
  <si>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</si>
  <si>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</si>
  <si>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</si>
  <si>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</si>
  <si>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</si>
  <si>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</si>
  <si>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</si>
  <si>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</si>
  <si>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</si>
  <si>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</si>
  <si>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</si>
  <si>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</si>
  <si>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</si>
  <si>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</si>
  <si>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</si>
  <si>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</si>
  <si>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</si>
  <si>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</si>
  <si>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</si>
  <si>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</si>
  <si>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</si>
  <si>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</si>
  <si>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</si>
  <si>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</si>
  <si>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</si>
  <si>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</si>
  <si>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</si>
  <si>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</si>
  <si>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</si>
  <si>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</si>
  <si>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</si>
  <si>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</si>
  <si>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</si>
  <si>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</si>
  <si>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</si>
  <si>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</si>
  <si>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</si>
  <si>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</si>
  <si>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</si>
  <si>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</si>
  <si>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</si>
  <si>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</si>
  <si>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</si>
  <si>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</si>
  <si>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</si>
  <si>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</si>
  <si>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</si>
  <si>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</si>
  <si>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</si>
  <si>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</si>
  <si>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</si>
  <si>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</si>
  <si>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</si>
  <si>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</si>
  <si>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</si>
  <si>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</si>
  <si>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</si>
  <si>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</si>
  <si>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</si>
  <si>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</si>
  <si>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</si>
  <si>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</si>
  <si>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</si>
  <si>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</si>
  <si>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</si>
  <si>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</si>
  <si>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</si>
  <si>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</si>
  <si>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</si>
  <si>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</si>
  <si>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</si>
  <si>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</si>
  <si>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</si>
  <si>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</si>
  <si>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</si>
  <si>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</si>
  <si>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</si>
  <si>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</si>
  <si>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</si>
  <si>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</si>
  <si>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</si>
  <si>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</si>
  <si>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</si>
  <si>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</si>
  <si>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</si>
  <si>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</si>
  <si>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</si>
  <si>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</si>
  <si>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</si>
  <si>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</si>
  <si>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</si>
  <si>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</si>
  <si>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</si>
  <si>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</si>
  <si>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</si>
  <si>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</si>
  <si>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</si>
  <si>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</si>
  <si>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</si>
  <si>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</si>
  <si>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</si>
  <si>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</si>
  <si>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</si>
  <si>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</si>
  <si>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</si>
  <si>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</si>
  <si>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</si>
  <si>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</si>
  <si>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</si>
  <si>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</si>
  <si>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</si>
  <si>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</si>
  <si>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</si>
  <si>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</si>
  <si>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</si>
  <si>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</si>
  <si>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</si>
  <si>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</si>
  <si>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</si>
  <si>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</si>
  <si>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</si>
  <si>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</si>
  <si>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</si>
  <si>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</si>
  <si>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</si>
  <si>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</si>
  <si>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</si>
  <si>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</si>
  <si>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</si>
  <si>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</si>
  <si>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</si>
  <si>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</si>
  <si>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</si>
  <si>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</si>
  <si>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</si>
  <si>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</si>
  <si>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</si>
  <si>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</si>
  <si>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</si>
  <si>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</si>
  <si>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</si>
  <si>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</si>
  <si>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</si>
  <si>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</si>
  <si>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</si>
  <si>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</si>
  <si>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</si>
  <si>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</si>
  <si>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</si>
  <si>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</si>
  <si>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</si>
  <si>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</si>
  <si>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</si>
  <si>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</si>
  <si>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</si>
  <si>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</si>
  <si>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</si>
  <si>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</si>
  <si>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</si>
  <si>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</si>
  <si>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</si>
  <si>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</si>
  <si>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</si>
  <si>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</si>
  <si>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</si>
  <si>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</si>
  <si>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</si>
  <si>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</si>
  <si>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</si>
  <si>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</si>
  <si>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</si>
  <si>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</si>
  <si>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</si>
  <si>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</si>
  <si>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</si>
  <si>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</si>
  <si>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</si>
  <si>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</si>
  <si>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</si>
  <si>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</si>
  <si>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</si>
  <si>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</si>
  <si>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</si>
  <si>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</si>
  <si>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</si>
  <si>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</si>
  <si>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</si>
  <si>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</si>
  <si>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</si>
  <si>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</si>
  <si>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</si>
  <si>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</si>
  <si>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</si>
  <si>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</si>
  <si>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</si>
  <si>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</si>
  <si>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</si>
  <si>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</si>
  <si>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</si>
  <si>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</si>
  <si>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</si>
  <si>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</si>
  <si>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</si>
  <si>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</si>
  <si>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</si>
  <si>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</si>
  <si>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</si>
  <si>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</si>
  <si>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</si>
  <si>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</si>
  <si>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</si>
  <si>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</si>
  <si>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</si>
  <si>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</si>
  <si>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</si>
  <si>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</si>
  <si>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</si>
  <si>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</si>
  <si>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</si>
  <si>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</si>
  <si>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</si>
  <si>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</si>
  <si>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</si>
  <si>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</si>
  <si>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</si>
  <si>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</si>
  <si>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</si>
  <si>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</si>
  <si>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</si>
  <si>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</si>
  <si>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</si>
  <si>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</si>
  <si>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</si>
  <si>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</si>
  <si>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</si>
  <si>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</si>
  <si>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</si>
  <si>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</si>
  <si>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</si>
  <si>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</si>
  <si>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</si>
  <si>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</si>
  <si>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</si>
  <si>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</si>
  <si>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</si>
  <si>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</si>
  <si>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</si>
  <si>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</si>
  <si>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</si>
  <si>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</si>
  <si>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</si>
  <si>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</si>
  <si>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</si>
  <si>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</si>
  <si>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</si>
  <si>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</si>
  <si>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</si>
  <si>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</si>
  <si>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</si>
  <si>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</si>
  <si>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</si>
  <si>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</si>
  <si>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</si>
  <si>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</si>
  <si>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</si>
  <si>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</si>
  <si>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</si>
  <si>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</si>
  <si>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</si>
  <si>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</si>
  <si>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</si>
  <si>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</si>
  <si>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</si>
  <si>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</si>
  <si>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</si>
  <si>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</si>
  <si>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</si>
  <si>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</si>
  <si>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</si>
  <si>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</si>
  <si>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</si>
  <si>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</si>
  <si>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</si>
  <si>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</si>
  <si>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</si>
  <si>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</si>
  <si>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</si>
  <si>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</si>
  <si>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</si>
  <si>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</si>
  <si>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</si>
  <si>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</si>
  <si>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</si>
  <si>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</si>
  <si>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</si>
  <si>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</si>
  <si>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</si>
  <si>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</si>
  <si>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</si>
  <si>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</si>
  <si>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</si>
  <si>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</si>
  <si>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</si>
  <si>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</si>
  <si>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</si>
  <si>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</si>
  <si>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</si>
  <si>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</si>
  <si>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</si>
  <si>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</si>
  <si>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</si>
  <si>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</si>
  <si>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</si>
  <si>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</si>
  <si>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</si>
  <si>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</si>
  <si>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</si>
  <si>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</si>
  <si>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</si>
  <si>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</si>
  <si>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</si>
  <si>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</si>
  <si>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</si>
  <si>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</si>
  <si>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</si>
  <si>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</si>
  <si>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</si>
  <si>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</si>
  <si>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</si>
  <si>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</si>
  <si>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</si>
  <si>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</si>
  <si>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</si>
  <si>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</si>
  <si>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</si>
  <si>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</si>
  <si>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</si>
  <si>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</si>
  <si>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</si>
  <si>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</si>
  <si>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</si>
  <si>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</si>
  <si>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</si>
  <si>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</si>
  <si>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</si>
  <si>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</si>
  <si>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</si>
  <si>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</si>
  <si>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</si>
  <si>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</si>
  <si>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</si>
  <si>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</si>
  <si>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</si>
  <si>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</si>
  <si>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</si>
  <si>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</si>
  <si>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</si>
  <si>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</si>
  <si>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</si>
  <si>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</si>
  <si>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</si>
  <si>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</si>
  <si>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</si>
  <si>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</si>
  <si>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</si>
  <si>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</si>
  <si>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</si>
  <si>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</si>
  <si>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</si>
  <si>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</si>
  <si>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</si>
  <si>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</si>
  <si>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</si>
  <si>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</si>
  <si>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</si>
  <si>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</si>
  <si>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</si>
  <si>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</si>
  <si>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</si>
  <si>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</si>
  <si>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</si>
  <si>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</si>
  <si>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</si>
  <si>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</si>
  <si>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</si>
  <si>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</si>
  <si>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</si>
  <si>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</si>
  <si>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</si>
  <si>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</si>
  <si>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</si>
  <si>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</si>
  <si>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</si>
  <si>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</si>
  <si>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</si>
  <si>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</si>
  <si>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</si>
  <si>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</si>
  <si>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</si>
  <si>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</si>
  <si>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</si>
  <si>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</si>
  <si>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</si>
  <si>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</si>
  <si>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</si>
  <si>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</si>
  <si>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</si>
  <si>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</si>
  <si>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</si>
  <si>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</si>
  <si>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</si>
  <si>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</si>
  <si>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</si>
  <si>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</si>
  <si>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</si>
  <si>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</si>
  <si>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</si>
  <si>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</si>
  <si>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</si>
  <si>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</si>
  <si>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</si>
  <si>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</si>
  <si>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</si>
  <si>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</si>
  <si>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</si>
  <si>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</si>
  <si>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</si>
  <si>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</si>
  <si>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</si>
  <si>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</si>
  <si>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</si>
  <si>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</si>
  <si>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</si>
  <si>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</si>
  <si>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</si>
  <si>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</si>
  <si>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</si>
  <si>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</si>
  <si>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</si>
  <si>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</si>
  <si>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</si>
  <si>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</si>
  <si>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</si>
  <si>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</si>
  <si>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</si>
  <si>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</si>
  <si>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</si>
  <si>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</si>
  <si>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</si>
  <si>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</si>
  <si>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</si>
  <si>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</si>
  <si>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</si>
  <si>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</si>
  <si>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</si>
  <si>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</si>
  <si>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</si>
  <si>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</si>
  <si>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</si>
  <si>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</si>
  <si>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</si>
  <si>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</si>
  <si>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</si>
  <si>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</si>
  <si>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</si>
  <si>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</si>
  <si>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</si>
  <si>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</si>
  <si>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</si>
  <si>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</si>
  <si>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</si>
  <si>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</si>
  <si>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</si>
  <si>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</si>
  <si>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</si>
  <si>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</si>
  <si>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</si>
  <si>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</si>
  <si>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</si>
  <si>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</si>
  <si>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</si>
  <si>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</si>
  <si>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</si>
  <si>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</si>
  <si>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</si>
  <si>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</si>
  <si>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</si>
  <si>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</si>
  <si>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</si>
  <si>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</si>
  <si>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</si>
  <si>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</si>
  <si>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</si>
  <si>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</si>
  <si>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</si>
  <si>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</si>
  <si>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</si>
  <si>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</si>
  <si>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</si>
  <si>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</si>
  <si>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</si>
  <si>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</si>
  <si>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</si>
  <si>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</si>
  <si>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</si>
  <si>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</si>
  <si>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</si>
  <si>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</si>
  <si>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</si>
  <si>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</si>
  <si>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</si>
  <si>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</si>
  <si>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</si>
  <si>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</si>
  <si>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</si>
  <si>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</si>
  <si>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</si>
  <si>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</si>
  <si>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</si>
  <si>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</si>
  <si>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</si>
  <si>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</si>
  <si>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</si>
  <si>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</si>
  <si>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</si>
  <si>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</si>
  <si>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</si>
  <si>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</si>
  <si>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</si>
  <si>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</si>
  <si>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</si>
  <si>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</si>
  <si>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</si>
  <si>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</si>
  <si>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</si>
  <si>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</si>
  <si>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</si>
  <si>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</si>
  <si>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</si>
  <si>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</si>
  <si>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</si>
  <si>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</si>
  <si>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</si>
  <si>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</si>
  <si>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</si>
  <si>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</si>
  <si>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</si>
  <si>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</si>
  <si>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</si>
  <si>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</si>
  <si>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</si>
  <si>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</si>
  <si>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</si>
  <si>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</si>
  <si>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</si>
  <si>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</si>
  <si>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</si>
  <si>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</si>
  <si>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</si>
  <si>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</si>
  <si>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</si>
  <si>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</si>
  <si>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</si>
  <si>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</si>
  <si>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</si>
  <si>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</si>
  <si>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</si>
  <si>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</si>
  <si>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</si>
  <si>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</si>
  <si>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</si>
  <si>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</si>
  <si>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</si>
  <si>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</si>
  <si>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</si>
  <si>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</si>
  <si>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</si>
  <si>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</si>
  <si>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</si>
  <si>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</si>
  <si>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</si>
  <si>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</si>
  <si>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</si>
  <si>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</si>
  <si>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</si>
  <si>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</si>
  <si>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</si>
  <si>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</si>
  <si>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</si>
  <si>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</si>
  <si>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</si>
  <si>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</si>
  <si>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</si>
  <si>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</si>
  <si>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</si>
  <si>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</si>
  <si>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</si>
  <si>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</si>
  <si>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</si>
  <si>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</si>
  <si>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</si>
  <si>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</si>
  <si>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</si>
  <si>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</si>
  <si>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</si>
  <si>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</si>
  <si>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</si>
  <si>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</si>
  <si>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</si>
  <si>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</si>
  <si>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</si>
  <si>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</si>
  <si>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</si>
  <si>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</si>
  <si>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</si>
  <si>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</si>
  <si>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</si>
  <si>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</si>
  <si>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</si>
  <si>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</si>
  <si>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</si>
  <si>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</si>
  <si>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</si>
  <si>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</si>
  <si>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</si>
  <si>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</si>
  <si>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</si>
  <si>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</si>
  <si>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</si>
  <si>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</si>
  <si>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</si>
  <si>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</si>
  <si>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</si>
  <si>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</si>
  <si>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</si>
  <si>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</si>
  <si>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</si>
  <si>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</si>
  <si>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</si>
  <si>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</si>
  <si>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</si>
  <si>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</si>
  <si>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</si>
  <si>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</si>
  <si>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</si>
  <si>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</si>
  <si>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</si>
  <si>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</si>
  <si>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</si>
  <si>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</si>
  <si>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</si>
  <si>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</si>
  <si>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</si>
  <si>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</si>
  <si>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</si>
  <si>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</si>
  <si>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</si>
  <si>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</si>
  <si>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</si>
  <si>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</si>
  <si>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</si>
  <si>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</si>
  <si>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</si>
  <si>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</si>
  <si>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</si>
  <si>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</si>
  <si>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</si>
  <si>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</si>
  <si>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</si>
  <si>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</si>
  <si>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</si>
  <si>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</si>
  <si>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</si>
  <si>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</si>
  <si>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</si>
  <si>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</si>
  <si>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</si>
  <si>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</si>
  <si>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</si>
  <si>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</si>
  <si>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</si>
  <si>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</si>
  <si>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</si>
  <si>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</si>
  <si>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</si>
  <si>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</si>
  <si>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</si>
  <si>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</si>
  <si>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</si>
  <si>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</si>
  <si>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</si>
  <si>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</si>
  <si>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</si>
  <si>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</si>
  <si>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</si>
  <si>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</si>
  <si>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</si>
  <si>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</si>
  <si>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</si>
  <si>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</si>
  <si>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</si>
  <si>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</si>
  <si>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</si>
  <si>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</si>
  <si>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</si>
  <si>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</si>
  <si>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</si>
  <si>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</si>
  <si>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</si>
  <si>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</si>
  <si>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</si>
  <si>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</si>
  <si>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</si>
  <si>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</si>
  <si>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</si>
  <si>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</si>
  <si>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</si>
  <si>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</si>
  <si>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</si>
  <si>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</si>
  <si>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</si>
  <si>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</si>
  <si>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</si>
  <si>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</si>
  <si>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</si>
  <si>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</si>
  <si>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</si>
  <si>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</si>
  <si>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</si>
  <si>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</si>
  <si>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</si>
  <si>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</si>
  <si>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</si>
  <si>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</si>
  <si>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</si>
  <si>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</si>
  <si>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</si>
  <si>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</si>
  <si>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</si>
  <si>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</si>
  <si>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</si>
  <si>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</si>
  <si>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</si>
  <si>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</si>
  <si>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</si>
  <si>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</si>
  <si>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</si>
  <si>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</si>
  <si>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</si>
  <si>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</si>
  <si>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</si>
  <si>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</si>
  <si>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</si>
  <si>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</si>
  <si>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</si>
  <si>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</si>
  <si>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</si>
  <si>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</si>
  <si>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</si>
  <si>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</si>
  <si>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</si>
  <si>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</si>
  <si>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</si>
  <si>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</si>
  <si>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</si>
  <si>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</si>
  <si>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</si>
  <si>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</si>
  <si>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</si>
  <si>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</si>
  <si>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</si>
  <si>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</si>
  <si>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</si>
  <si>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</si>
  <si>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</si>
  <si>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</si>
  <si>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</si>
  <si>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</si>
  <si>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</si>
  <si>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</si>
  <si>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</si>
  <si>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</si>
  <si>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</si>
  <si>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</si>
  <si>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</si>
  <si>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</si>
  <si>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</si>
  <si>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</si>
  <si>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</si>
  <si>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</si>
  <si>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</si>
  <si>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</si>
  <si>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</si>
  <si>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</si>
  <si>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</si>
  <si>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</si>
  <si>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</si>
  <si>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</si>
  <si>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</si>
  <si>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</si>
  <si>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</si>
  <si>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</si>
  <si>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</si>
  <si>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</si>
  <si>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</si>
  <si>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</si>
  <si>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</si>
  <si>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</si>
  <si>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</si>
  <si>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</si>
  <si>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</si>
  <si>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</si>
  <si>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</si>
  <si>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</si>
  <si>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</si>
  <si>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</si>
  <si>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</si>
  <si>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</si>
  <si>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</si>
  <si>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</si>
  <si>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</si>
  <si>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</si>
  <si>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</si>
  <si>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</si>
  <si>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</si>
  <si>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</si>
  <si>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</si>
  <si>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</si>
  <si>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</si>
  <si>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</si>
  <si>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</si>
  <si>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</si>
  <si>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</si>
  <si>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</si>
  <si>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</si>
  <si>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</si>
  <si>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</si>
  <si>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</si>
  <si>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</si>
  <si>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</si>
  <si>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</si>
  <si>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</si>
  <si>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</si>
  <si>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</si>
  <si>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</si>
  <si>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</si>
  <si>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</si>
  <si>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</si>
  <si>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</si>
  <si>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</si>
  <si>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</si>
  <si>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</si>
  <si>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</si>
  <si>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</si>
  <si>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</si>
  <si>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</si>
  <si>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</si>
  <si>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</si>
  <si>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</si>
  <si>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</si>
  <si>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</si>
  <si>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</si>
  <si>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</si>
  <si>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</si>
  <si>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</si>
  <si>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</si>
  <si>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</si>
  <si>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</si>
  <si>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</si>
  <si>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</si>
  <si>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</si>
  <si>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</si>
  <si>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</si>
  <si>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</si>
  <si>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</si>
  <si>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</si>
  <si>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</si>
  <si>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</si>
  <si>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</si>
  <si>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</si>
  <si>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</si>
  <si>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</si>
  <si>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</si>
  <si>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</si>
  <si>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</si>
  <si>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</si>
  <si>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</si>
  <si>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</si>
  <si>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</si>
  <si>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</si>
  <si>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</si>
  <si>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</si>
  <si>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</si>
  <si>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</si>
  <si>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</si>
  <si>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</si>
  <si>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</si>
  <si>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</si>
  <si>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</si>
  <si>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</si>
  <si>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</si>
  <si>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</si>
  <si>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</si>
  <si>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</si>
  <si>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</si>
  <si>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</si>
  <si>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</si>
  <si>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</si>
  <si>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</si>
  <si>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</si>
  <si>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</si>
  <si>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</si>
  <si>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</si>
  <si>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</si>
  <si>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</si>
  <si>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</si>
  <si>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</si>
  <si>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</si>
  <si>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</si>
  <si>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</si>
  <si>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</si>
  <si>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</si>
  <si>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</si>
  <si>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</si>
  <si>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</si>
  <si>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</si>
  <si>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</si>
  <si>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</si>
  <si>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</si>
  <si>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</si>
  <si>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</si>
  <si>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</si>
  <si>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</si>
  <si>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</si>
  <si>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</si>
  <si>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</si>
  <si>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</si>
  <si>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</si>
  <si>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</si>
  <si>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</si>
  <si>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</si>
  <si>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</si>
  <si>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</si>
  <si>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</si>
  <si>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</si>
  <si>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</si>
  <si>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</si>
  <si>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</si>
  <si>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</si>
  <si>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</si>
  <si>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</si>
  <si>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</si>
  <si>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</si>
  <si>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</si>
  <si>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</si>
  <si>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</si>
  <si>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</si>
  <si>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</si>
  <si>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</si>
  <si>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</si>
  <si>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</si>
  <si>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</si>
  <si>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</si>
  <si>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</si>
  <si>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</si>
  <si>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</si>
  <si>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</si>
  <si>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</si>
  <si>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</si>
  <si>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</si>
  <si>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</si>
  <si>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</si>
  <si>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</si>
  <si>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</si>
  <si>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</si>
  <si>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</si>
  <si>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</si>
  <si>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</si>
  <si>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</si>
  <si>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</si>
  <si>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</si>
  <si>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</si>
  <si>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</si>
  <si>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</si>
  <si>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</si>
  <si>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</si>
  <si>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</si>
  <si>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</si>
  <si>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</si>
  <si>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</si>
  <si>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</si>
  <si>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</si>
  <si>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</si>
  <si>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</si>
  <si>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</si>
  <si>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</si>
  <si>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</si>
  <si>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</si>
  <si>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</si>
  <si>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</si>
  <si>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</si>
  <si>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</si>
  <si>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</si>
  <si>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</si>
  <si>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</si>
  <si>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</si>
  <si>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</si>
  <si>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</si>
  <si>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</si>
  <si>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</si>
  <si>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</si>
  <si>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</si>
  <si>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</si>
  <si>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</si>
  <si>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</si>
  <si>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</si>
  <si>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</si>
  <si>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</si>
  <si>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</si>
  <si>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</si>
  <si>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</si>
  <si>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</si>
  <si>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</si>
  <si>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</si>
  <si>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</si>
  <si>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</si>
  <si>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</si>
  <si>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</si>
  <si>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</si>
  <si>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</si>
  <si>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</si>
  <si>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</si>
  <si>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</si>
  <si>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</si>
  <si>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</si>
  <si>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</si>
  <si>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</si>
  <si>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</si>
  <si>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</si>
  <si>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</si>
  <si>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</si>
  <si>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</si>
  <si>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</si>
  <si>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</si>
  <si>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</si>
  <si>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</si>
  <si>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</si>
  <si>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</si>
  <si>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</si>
  <si>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</si>
  <si>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</si>
  <si>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</si>
  <si>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</si>
  <si>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</si>
  <si>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</si>
  <si>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</si>
  <si>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</si>
  <si>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</si>
  <si>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</si>
  <si>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</si>
  <si>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</si>
  <si>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</si>
  <si>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</si>
  <si>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</si>
  <si>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</si>
  <si>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</si>
  <si>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</si>
  <si>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</si>
  <si>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</si>
  <si>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</si>
  <si>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</si>
  <si>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</si>
  <si>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</si>
  <si>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</si>
  <si>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</si>
  <si>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</si>
  <si>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</si>
  <si>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</si>
  <si>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</si>
  <si>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</si>
  <si>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</si>
  <si>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</si>
  <si>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</si>
  <si>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</si>
  <si>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</si>
  <si>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</si>
  <si>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</si>
  <si>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</si>
  <si>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</si>
  <si>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</si>
  <si>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</si>
  <si>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</si>
  <si>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</si>
  <si>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</si>
  <si>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</si>
  <si>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</si>
  <si>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</si>
  <si>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</si>
  <si>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</si>
  <si>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</si>
  <si>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</si>
  <si>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</si>
  <si>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</si>
  <si>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</si>
  <si>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</si>
  <si>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</si>
  <si>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</si>
  <si>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</si>
  <si>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</si>
  <si>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</si>
  <si>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</si>
  <si>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</si>
  <si>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</si>
  <si>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</si>
  <si>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</si>
  <si>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</si>
  <si>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</si>
  <si>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</si>
  <si>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</si>
  <si>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</si>
  <si>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</si>
  <si>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</si>
  <si>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</si>
  <si>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</si>
  <si>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</si>
  <si>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</si>
  <si>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</si>
  <si>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</si>
  <si>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</si>
  <si>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</si>
  <si>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</si>
  <si>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</si>
  <si>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</si>
  <si>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</si>
  <si>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</si>
  <si>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</si>
  <si>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</si>
  <si>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</si>
  <si>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</si>
  <si>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</si>
  <si>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</si>
  <si>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</si>
  <si>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</si>
  <si>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</si>
  <si>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</si>
  <si>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</si>
  <si>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</si>
  <si>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</si>
  <si>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</si>
  <si>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</si>
  <si>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</si>
  <si>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</si>
  <si>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</si>
  <si>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</si>
  <si>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</si>
  <si>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</si>
  <si>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</si>
  <si>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</si>
  <si>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</si>
  <si>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</si>
  <si>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</si>
  <si>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</si>
  <si>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</si>
  <si>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</si>
  <si>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</si>
  <si>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</si>
  <si>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</si>
  <si>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</si>
  <si>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</si>
  <si>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</si>
  <si>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</si>
  <si>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</si>
  <si>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</si>
  <si>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</si>
  <si>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</si>
  <si>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</si>
  <si>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</si>
  <si>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</si>
  <si>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</si>
  <si>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</si>
  <si>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</si>
  <si>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</si>
  <si>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</si>
  <si>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</si>
  <si>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</si>
  <si>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</si>
  <si>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</si>
  <si>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</si>
  <si>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</si>
  <si>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</si>
  <si>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</si>
  <si>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</si>
  <si>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</si>
  <si>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</si>
  <si>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</si>
  <si>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</si>
  <si>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</si>
  <si>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</si>
  <si>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</si>
  <si>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</si>
  <si>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</si>
  <si>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</si>
  <si>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</si>
  <si>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</si>
  <si>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</si>
  <si>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</si>
  <si>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</si>
  <si>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</si>
  <si>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</si>
  <si>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</si>
  <si>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</si>
  <si>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</si>
  <si>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</si>
  <si>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</si>
  <si>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</si>
  <si>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</si>
  <si>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</si>
  <si>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</si>
  <si>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</si>
  <si>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</si>
  <si>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</si>
  <si>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</si>
  <si>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</si>
  <si>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</si>
  <si>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</si>
  <si>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</si>
  <si>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</si>
  <si>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</si>
  <si>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</si>
  <si>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</si>
  <si>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</si>
  <si>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</si>
  <si>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</si>
  <si>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</si>
  <si>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</si>
  <si>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</si>
  <si>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</si>
  <si>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</si>
  <si>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</si>
  <si>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</si>
  <si>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</si>
  <si>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</si>
  <si>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</si>
  <si>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</si>
  <si>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</si>
  <si>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</si>
  <si>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</si>
  <si>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</si>
  <si>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</si>
  <si>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</si>
  <si>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</si>
  <si>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</si>
  <si>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</si>
  <si>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</si>
  <si>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</si>
  <si>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</si>
  <si>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</si>
  <si>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</si>
  <si>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</si>
  <si>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</si>
  <si>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</si>
  <si>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</si>
  <si>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</si>
  <si>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</si>
  <si>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</si>
  <si>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</si>
  <si>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</si>
  <si>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</si>
  <si>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</si>
  <si>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</si>
  <si>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</si>
  <si>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</si>
  <si>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</si>
  <si>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</si>
  <si>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</si>
  <si>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</si>
  <si>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</si>
  <si>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</si>
  <si>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</si>
  <si>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</si>
  <si>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</si>
  <si>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</si>
  <si>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</si>
  <si>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</si>
  <si>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</si>
  <si>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</si>
  <si>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</si>
  <si>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</si>
  <si>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</si>
  <si>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</si>
  <si>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</si>
  <si>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</si>
  <si>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</si>
  <si>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</si>
  <si>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</si>
  <si>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</si>
  <si>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</si>
  <si>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</si>
  <si>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</si>
  <si>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</si>
  <si>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</si>
  <si>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</si>
  <si>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</si>
  <si>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</si>
  <si>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</si>
  <si>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</si>
  <si>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</si>
  <si>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</si>
  <si>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</si>
  <si>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</si>
  <si>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</si>
  <si>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</si>
  <si>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</si>
  <si>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</si>
  <si>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</si>
  <si>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</si>
  <si>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</si>
  <si>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</si>
  <si>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</si>
  <si>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</si>
  <si>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</si>
  <si>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</si>
  <si>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</si>
  <si>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</si>
  <si>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</si>
  <si>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</si>
  <si>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</si>
  <si>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</si>
  <si>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</si>
  <si>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</si>
  <si>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</si>
  <si>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</si>
  <si>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</si>
  <si>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</si>
  <si>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</si>
  <si>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</si>
  <si>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</si>
  <si>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</si>
  <si>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</si>
  <si>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</si>
  <si>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</si>
  <si>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</si>
  <si>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</si>
  <si>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</si>
  <si>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</si>
  <si>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</si>
  <si>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</si>
  <si>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</si>
  <si>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</si>
  <si>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</si>
  <si>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</si>
  <si>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</si>
  <si>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</si>
  <si>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</si>
  <si>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</si>
  <si>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</si>
  <si>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</si>
  <si>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</si>
  <si>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</si>
  <si>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</si>
  <si>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</si>
  <si>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</si>
  <si>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</si>
  <si>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</si>
  <si>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</si>
  <si>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</si>
  <si>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</si>
  <si>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</si>
  <si>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</si>
  <si>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</si>
  <si>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</si>
  <si>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</si>
  <si>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</si>
  <si>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</si>
  <si>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</si>
  <si>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</si>
  <si>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</si>
  <si>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</si>
  <si>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</si>
  <si>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</si>
  <si>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</si>
  <si>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</si>
  <si>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</si>
  <si>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</si>
  <si>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</si>
  <si>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</si>
  <si>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</si>
  <si>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</si>
  <si>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</si>
  <si>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</si>
  <si>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</si>
  <si>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</si>
  <si>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</si>
  <si>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</si>
  <si>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</si>
  <si>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</si>
  <si>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</si>
  <si>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</si>
  <si>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</si>
  <si>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</si>
  <si>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</si>
  <si>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</si>
  <si>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</si>
  <si>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</si>
  <si>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</si>
  <si>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</si>
  <si>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</si>
  <si>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</si>
  <si>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</si>
  <si>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</si>
  <si>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</si>
  <si>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</si>
  <si>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</si>
  <si>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</si>
  <si>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</si>
  <si>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</si>
  <si>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</si>
  <si>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</si>
  <si>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</si>
  <si>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</si>
  <si>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</si>
  <si>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</si>
  <si>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</si>
  <si>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</si>
  <si>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</si>
  <si>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</si>
  <si>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</si>
  <si>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</si>
  <si>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</si>
  <si>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</si>
  <si>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</si>
  <si>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</si>
  <si>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</si>
  <si>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</si>
  <si>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</si>
  <si>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</si>
  <si>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</si>
  <si>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</si>
  <si>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</si>
  <si>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</si>
  <si>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</si>
  <si>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</si>
  <si>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</si>
  <si>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</si>
  <si>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</si>
  <si>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</si>
  <si>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</si>
  <si>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</si>
  <si>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</si>
  <si>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</si>
  <si>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</si>
  <si>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</si>
  <si>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</si>
  <si>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</si>
  <si>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</si>
  <si>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</si>
  <si>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</si>
  <si>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</si>
  <si>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</si>
  <si>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</si>
  <si>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</si>
  <si>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</si>
  <si>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</si>
  <si>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</si>
  <si>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</si>
  <si>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</si>
  <si>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</si>
  <si>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</si>
  <si>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</si>
  <si>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</si>
  <si>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</si>
  <si>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</si>
  <si>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</si>
  <si>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</si>
  <si>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</si>
  <si>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</si>
  <si>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</si>
  <si>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</si>
  <si>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</si>
  <si>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</si>
  <si>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</si>
  <si>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</si>
  <si>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</si>
  <si>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</si>
  <si>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</si>
  <si>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</si>
  <si>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</si>
  <si>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</si>
  <si>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</si>
  <si>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</si>
  <si>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</si>
  <si>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</si>
  <si>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</si>
  <si>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</si>
  <si>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</si>
  <si>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</si>
  <si>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</si>
  <si>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</si>
  <si>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</si>
  <si>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</si>
  <si>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</si>
  <si>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</si>
  <si>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</si>
  <si>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</si>
  <si>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</si>
  <si>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</si>
  <si>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</si>
  <si>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</si>
  <si>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</si>
  <si>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</si>
  <si>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</si>
  <si>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</si>
  <si>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</si>
  <si>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</si>
  <si>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</si>
  <si>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</si>
  <si>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</si>
  <si>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</si>
  <si>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</si>
  <si>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</si>
  <si>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</si>
  <si>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</si>
  <si>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</si>
  <si>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</si>
  <si>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</si>
  <si>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</si>
  <si>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</si>
  <si>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</si>
  <si>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</si>
  <si>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</si>
  <si>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</si>
  <si>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</si>
  <si>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</si>
  <si>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</si>
  <si>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</si>
  <si>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</si>
  <si>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</si>
  <si>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</si>
  <si>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</si>
  <si>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</si>
  <si>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</si>
  <si>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</si>
  <si>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</si>
  <si>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</si>
  <si>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</si>
  <si>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</si>
  <si>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</si>
  <si>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</si>
  <si>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</si>
  <si>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</si>
  <si>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</si>
  <si>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</si>
  <si>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</si>
  <si>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</si>
  <si>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</si>
  <si>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</si>
  <si>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</si>
  <si>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</si>
  <si>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</si>
  <si>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</si>
  <si>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</si>
  <si>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</si>
  <si>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</si>
  <si>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</si>
  <si>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</si>
  <si>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</si>
  <si>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</si>
  <si>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</si>
  <si>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</si>
  <si>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</si>
  <si>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</si>
  <si>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</si>
  <si>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</si>
  <si>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</si>
  <si>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</si>
  <si>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</si>
  <si>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</si>
  <si>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</si>
  <si>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</si>
  <si>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</si>
  <si>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</si>
  <si>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</si>
  <si>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</si>
  <si>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</si>
  <si>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</si>
  <si>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</si>
  <si>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</si>
  <si>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</si>
  <si>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</si>
  <si>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</si>
  <si>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</si>
  <si>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</si>
  <si>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</si>
  <si>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</si>
  <si>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</si>
  <si>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</si>
  <si>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</si>
  <si>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</si>
  <si>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</si>
  <si>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</si>
  <si>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</si>
  <si>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</si>
  <si>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</si>
  <si>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</si>
  <si>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</si>
  <si>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</si>
  <si>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</si>
  <si>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</si>
  <si>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</si>
  <si>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</si>
  <si>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</si>
  <si>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</si>
  <si>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</si>
  <si>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</si>
  <si>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</si>
  <si>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</si>
  <si>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</si>
  <si>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</si>
  <si>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</si>
  <si>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</si>
  <si>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</si>
  <si>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</si>
  <si>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</si>
  <si>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</si>
  <si>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</si>
  <si>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</si>
  <si>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</si>
  <si>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</si>
  <si>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</si>
  <si>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</si>
  <si>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</si>
  <si>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</si>
  <si>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</si>
  <si>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</si>
  <si>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</si>
  <si>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</si>
  <si>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</si>
  <si>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</si>
  <si>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</si>
  <si>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</si>
  <si>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</si>
  <si>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</si>
  <si>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</si>
  <si>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</si>
  <si>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</si>
  <si>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</si>
  <si>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</si>
  <si>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</si>
  <si>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</si>
  <si>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</si>
  <si>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</si>
  <si>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</si>
  <si>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</si>
  <si>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</si>
  <si>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</si>
  <si>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</si>
  <si>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</si>
  <si>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</si>
  <si>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</si>
  <si>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</si>
  <si>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</si>
  <si>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</si>
  <si>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</si>
  <si>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</si>
  <si>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</si>
  <si>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</si>
  <si>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</si>
  <si>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</si>
  <si>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</si>
  <si>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</si>
  <si>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</si>
  <si>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</si>
  <si>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</si>
  <si>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</si>
  <si>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</si>
  <si>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</si>
  <si>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</si>
  <si>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</si>
  <si>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</si>
  <si>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</si>
  <si>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</si>
  <si>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</si>
  <si>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</si>
  <si>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</si>
  <si>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</si>
  <si>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</si>
  <si>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</si>
  <si>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</si>
  <si>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</si>
  <si>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</si>
  <si>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</si>
  <si>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</si>
  <si>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</si>
  <si>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</si>
  <si>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</si>
  <si>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</si>
  <si>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</si>
  <si>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</si>
  <si>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</si>
  <si>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</si>
  <si>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</si>
  <si>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</si>
  <si>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</si>
  <si>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</si>
  <si>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</si>
  <si>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</si>
  <si>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</si>
  <si>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</si>
  <si>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</si>
  <si>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</si>
  <si>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</si>
  <si>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</si>
  <si>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</si>
  <si>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</si>
  <si>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</si>
  <si>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</si>
  <si>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</si>
  <si>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</si>
  <si>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</si>
  <si>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</si>
  <si>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</si>
  <si>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</si>
  <si>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</si>
  <si>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</si>
  <si>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</si>
  <si>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</si>
  <si>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</si>
  <si>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</si>
  <si>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</si>
  <si>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</si>
  <si>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</si>
  <si>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</si>
  <si>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</si>
  <si>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</si>
  <si>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</si>
  <si>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</si>
  <si>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</si>
  <si>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</si>
  <si>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</si>
  <si>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</si>
  <si>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</si>
  <si>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</si>
  <si>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</si>
  <si>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</si>
  <si>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</si>
  <si>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</si>
  <si>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</si>
  <si>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</si>
  <si>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</si>
  <si>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</si>
  <si>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</si>
  <si>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</si>
  <si>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</si>
  <si>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</si>
  <si>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</si>
  <si>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</si>
  <si>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</si>
  <si>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</si>
  <si>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</si>
  <si>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</si>
  <si>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</si>
  <si>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</si>
  <si>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</si>
  <si>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</si>
  <si>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</si>
  <si>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</si>
  <si>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</si>
  <si>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</si>
  <si>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</si>
  <si>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</si>
  <si>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</si>
  <si>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</si>
  <si>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</si>
  <si>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</si>
  <si>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</si>
  <si>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</si>
  <si>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</si>
  <si>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</si>
  <si>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</si>
  <si>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</si>
  <si>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</si>
  <si>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</si>
  <si>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</si>
  <si>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</si>
  <si>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</si>
  <si>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</si>
  <si>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</si>
  <si>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</si>
  <si>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</si>
  <si>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</si>
  <si>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</si>
  <si>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</si>
  <si>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</si>
  <si>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</si>
  <si>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</si>
  <si>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</si>
  <si>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</si>
  <si>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</si>
  <si>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</si>
  <si>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</si>
  <si>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</si>
  <si>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</si>
  <si>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</si>
  <si>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</si>
  <si>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</si>
  <si>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</si>
  <si>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</si>
  <si>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</si>
  <si>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</si>
  <si>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</si>
  <si>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</si>
  <si>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</si>
  <si>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</si>
  <si>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</si>
  <si>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</si>
  <si>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</si>
  <si>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</si>
  <si>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</si>
  <si>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</si>
  <si>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</si>
  <si>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</si>
  <si>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</si>
  <si>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</si>
  <si>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</si>
  <si>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</si>
  <si>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</si>
  <si>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</si>
  <si>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</si>
  <si>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</si>
  <si>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</si>
  <si>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</si>
  <si>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</si>
  <si>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</si>
  <si>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</si>
  <si>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</si>
  <si>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</si>
  <si>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</si>
  <si>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</si>
  <si>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</si>
  <si>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</si>
  <si>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</si>
  <si>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</si>
  <si>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</si>
  <si>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</si>
  <si>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</si>
  <si>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</si>
  <si>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</si>
  <si>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</si>
  <si>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</si>
  <si>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</si>
  <si>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</si>
  <si>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</si>
  <si>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</si>
  <si>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</si>
  <si>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</si>
  <si>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</si>
  <si>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</si>
  <si>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</si>
  <si>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</si>
  <si>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</si>
  <si>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</si>
  <si>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</si>
  <si>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</si>
  <si>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</si>
  <si>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</si>
  <si>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</si>
  <si>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</si>
  <si>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</si>
  <si>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</si>
  <si>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</si>
  <si>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</si>
  <si>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</si>
  <si>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</si>
  <si>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</si>
  <si>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</si>
  <si>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</si>
  <si>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</si>
  <si>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</si>
  <si>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</si>
  <si>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</si>
  <si>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</si>
  <si>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</si>
  <si>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</si>
  <si>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</si>
  <si>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</si>
  <si>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</si>
  <si>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</si>
  <si>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</si>
  <si>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</si>
  <si>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</si>
  <si>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</si>
  <si>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</si>
  <si>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</si>
  <si>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</si>
  <si>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</si>
  <si>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</si>
  <si>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</si>
  <si>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</si>
  <si>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</si>
  <si>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</si>
  <si>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</si>
  <si>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</si>
  <si>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</si>
  <si>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</si>
  <si>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</si>
  <si>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</si>
  <si>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</si>
  <si>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</si>
  <si>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</si>
  <si>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</si>
  <si>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</si>
  <si>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</si>
  <si>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</si>
  <si>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</si>
  <si>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</si>
  <si>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</si>
  <si>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</si>
  <si>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</si>
  <si>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</si>
  <si>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</si>
  <si>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</si>
  <si>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</si>
  <si>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</si>
  <si>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</si>
  <si>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</si>
  <si>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</si>
  <si>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</si>
  <si>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</si>
  <si>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</si>
  <si>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</si>
  <si>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</si>
  <si>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</si>
  <si>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</si>
  <si>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</si>
  <si>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</si>
  <si>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</si>
  <si>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</si>
  <si>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</si>
  <si>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</si>
  <si>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</si>
  <si>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</si>
  <si>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</si>
  <si>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</si>
  <si>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</si>
  <si>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</si>
  <si>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</si>
  <si>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</si>
  <si>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</si>
  <si>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</si>
  <si>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</si>
  <si>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</si>
  <si>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</si>
  <si>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</si>
  <si>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</si>
  <si>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</si>
  <si>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</si>
  <si>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</si>
  <si>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</si>
  <si>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</si>
  <si>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</si>
  <si>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</si>
  <si>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</si>
  <si>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</si>
  <si>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</si>
  <si>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</si>
  <si>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</si>
  <si>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</si>
  <si>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</si>
  <si>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</si>
  <si>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</si>
  <si>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</si>
  <si>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</si>
  <si>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</si>
  <si>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</si>
  <si>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</si>
  <si>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</si>
  <si>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</si>
  <si>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</si>
  <si>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</si>
  <si>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</si>
  <si>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</si>
  <si>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</si>
  <si>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</si>
  <si>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</si>
  <si>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</si>
  <si>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</si>
  <si>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</si>
  <si>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</si>
  <si>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</si>
  <si>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</si>
  <si>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</si>
  <si>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</si>
  <si>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</si>
  <si>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</si>
  <si>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</si>
  <si>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</si>
  <si>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</si>
  <si>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</si>
  <si>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</si>
  <si>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</si>
  <si>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</si>
  <si>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</si>
  <si>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</si>
  <si>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</si>
  <si>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</si>
  <si>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</si>
  <si>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</si>
  <si>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</si>
  <si>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</si>
  <si>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</si>
  <si>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</si>
  <si>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</si>
  <si>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</si>
  <si>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</si>
  <si>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</si>
  <si>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</si>
  <si>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</si>
  <si>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</si>
  <si>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</si>
  <si>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</si>
  <si>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</si>
  <si>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</si>
  <si>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</si>
  <si>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</si>
  <si>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</si>
  <si>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</si>
  <si>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</si>
  <si>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</si>
  <si>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</si>
  <si>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</si>
  <si>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</si>
  <si>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</si>
  <si>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</si>
  <si>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</si>
  <si>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</si>
  <si>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</si>
  <si>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</si>
  <si>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</si>
  <si>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</si>
  <si>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</si>
  <si>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</si>
  <si>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</si>
  <si>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</si>
  <si>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</si>
  <si>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</si>
  <si>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</si>
  <si>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</si>
  <si>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</si>
  <si>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</si>
  <si>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</si>
  <si>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</si>
  <si>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</si>
  <si>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</si>
  <si>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</si>
  <si>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</si>
  <si>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</si>
  <si>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</si>
  <si>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</si>
  <si>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</si>
  <si>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</si>
  <si>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</si>
  <si>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</si>
  <si>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</si>
  <si>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</si>
  <si>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</si>
  <si>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</si>
  <si>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</si>
  <si>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</si>
  <si>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</si>
  <si>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</si>
  <si>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</si>
  <si>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</si>
  <si>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</si>
  <si>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</si>
  <si>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</si>
  <si>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</si>
  <si>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</si>
  <si>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</si>
  <si>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</si>
  <si>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</si>
  <si>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</si>
  <si>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</si>
  <si>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</si>
  <si>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</si>
  <si>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</si>
  <si>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</si>
  <si>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</si>
  <si>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</si>
  <si>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</si>
  <si>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</si>
  <si>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</si>
  <si>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</si>
  <si>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</si>
  <si>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</si>
  <si>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</si>
  <si>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</si>
  <si>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</si>
  <si>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</si>
  <si>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</si>
  <si>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</si>
  <si>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</si>
  <si>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</si>
  <si>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</si>
  <si>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</si>
  <si>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</si>
  <si>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</si>
  <si>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</si>
  <si>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</si>
  <si>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</si>
  <si>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</si>
  <si>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</si>
  <si>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</si>
  <si>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</si>
  <si>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</si>
  <si>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</si>
  <si>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</si>
  <si>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</si>
  <si>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</si>
  <si>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</si>
  <si>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</si>
  <si>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</si>
  <si>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</si>
  <si>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</si>
  <si>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</si>
  <si>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</si>
  <si>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</si>
  <si>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</si>
  <si>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</si>
  <si>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</si>
  <si>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</si>
  <si>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</si>
  <si>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</si>
  <si>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</si>
  <si>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</si>
  <si>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</si>
  <si>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</si>
  <si>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</si>
  <si>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</si>
  <si>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</si>
  <si>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</si>
  <si>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</si>
  <si>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</si>
  <si>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</si>
  <si>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</si>
  <si>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</si>
  <si>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</si>
  <si>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</si>
  <si>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</si>
  <si>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</si>
  <si>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</si>
  <si>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</si>
  <si>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</si>
  <si>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</si>
  <si>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</si>
  <si>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</si>
  <si>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</si>
  <si>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</si>
  <si>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</si>
  <si>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</si>
  <si>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</si>
  <si>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</si>
  <si>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</si>
  <si>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</si>
  <si>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</si>
  <si>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</si>
  <si>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</si>
  <si>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</si>
  <si>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</si>
  <si>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</si>
  <si>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</si>
  <si>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</si>
  <si>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</si>
  <si>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</si>
  <si>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</si>
  <si>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</si>
  <si>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</si>
  <si>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</si>
  <si>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</si>
  <si>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</si>
  <si>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</si>
  <si>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</si>
  <si>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</si>
  <si>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</si>
  <si>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</si>
  <si>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</si>
  <si>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</si>
  <si>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</si>
  <si>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</si>
  <si>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</si>
  <si>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</si>
  <si>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</si>
  <si>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</si>
  <si>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</si>
  <si>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</si>
  <si>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</si>
  <si>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</si>
  <si>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</si>
  <si>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</si>
  <si>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</si>
  <si>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</si>
  <si>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</si>
  <si>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</si>
  <si>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</si>
  <si>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</si>
  <si>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</si>
  <si>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</si>
  <si>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</si>
  <si>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</si>
  <si>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</si>
  <si>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</si>
  <si>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</si>
  <si>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</si>
  <si>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</si>
  <si>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</si>
  <si>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</si>
  <si>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</si>
  <si>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</si>
  <si>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</si>
  <si>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</si>
  <si>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</si>
  <si>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</si>
  <si>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</si>
  <si>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</si>
  <si>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</si>
  <si>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</si>
  <si>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</si>
  <si>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</si>
  <si>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</si>
  <si>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</si>
  <si>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</si>
  <si>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</si>
  <si>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</si>
  <si>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</si>
  <si>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</si>
  <si>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</si>
  <si>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</si>
  <si>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</si>
  <si>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</si>
  <si>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</si>
  <si>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</si>
  <si>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</si>
  <si>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</si>
  <si>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</si>
  <si>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</si>
  <si>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</si>
  <si>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</si>
  <si>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</si>
  <si>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</si>
  <si>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</si>
  <si>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</si>
  <si>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</si>
  <si>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</si>
  <si>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</si>
  <si>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</si>
  <si>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</si>
  <si>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</si>
  <si>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</si>
  <si>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</si>
  <si>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</si>
  <si>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</si>
  <si>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</si>
  <si>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</si>
  <si>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</si>
  <si>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</si>
  <si>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</si>
  <si>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</si>
  <si>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</si>
  <si>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</si>
  <si>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</si>
  <si>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</si>
  <si>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</si>
  <si>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</si>
  <si>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</si>
  <si>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</si>
  <si>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</si>
  <si>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</si>
  <si>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</si>
  <si>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</si>
  <si>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</si>
  <si>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</si>
  <si>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</si>
  <si>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</si>
  <si>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</si>
  <si>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</si>
  <si>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</si>
  <si>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</si>
  <si>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</si>
  <si>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</si>
  <si>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</si>
  <si>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</si>
  <si>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</si>
  <si>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</si>
  <si>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</si>
  <si>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</si>
  <si>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</si>
  <si>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</si>
  <si>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</si>
  <si>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</si>
  <si>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</si>
  <si>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</si>
  <si>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</si>
  <si>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</si>
  <si>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</si>
  <si>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</si>
  <si>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</si>
  <si>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</si>
  <si>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</si>
  <si>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</si>
  <si>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</si>
  <si>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</si>
  <si>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</si>
  <si>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</si>
  <si>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</si>
  <si>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</si>
  <si>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</si>
  <si>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</si>
  <si>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</si>
  <si>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</si>
  <si>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</si>
  <si>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</si>
  <si>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</si>
  <si>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</si>
  <si>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</si>
  <si>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</si>
  <si>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</si>
  <si>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</si>
  <si>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</si>
  <si>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</si>
  <si>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</si>
  <si>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</si>
  <si>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</si>
  <si>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</si>
  <si>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</si>
  <si>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</si>
  <si>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</si>
  <si>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</si>
  <si>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</si>
  <si>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</si>
  <si>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</si>
  <si>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</si>
  <si>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</si>
  <si>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</si>
  <si>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</si>
  <si>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</si>
  <si>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</si>
  <si>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</si>
  <si>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</si>
  <si>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</si>
  <si>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</si>
  <si>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</si>
  <si>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</si>
  <si>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</si>
  <si>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</si>
  <si>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</si>
  <si>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</si>
  <si>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</si>
  <si>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</si>
  <si>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</si>
  <si>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</si>
  <si>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</si>
  <si>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</si>
  <si>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</si>
  <si>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</si>
  <si>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</si>
  <si>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</si>
  <si>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</si>
  <si>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</si>
  <si>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</si>
  <si>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</si>
  <si>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</si>
  <si>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</si>
  <si>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</si>
  <si>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</si>
  <si>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</si>
  <si>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</si>
  <si>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</si>
  <si>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</si>
  <si>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</si>
  <si>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</si>
  <si>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</si>
  <si>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</si>
  <si>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</si>
  <si>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</si>
  <si>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</si>
  <si>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</si>
  <si>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</si>
  <si>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</si>
  <si>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</si>
  <si>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</si>
  <si>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</si>
  <si>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</si>
  <si>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</si>
  <si>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</si>
  <si>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</si>
  <si>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</si>
  <si>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</si>
  <si>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</si>
  <si>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</si>
  <si>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</si>
  <si>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</si>
  <si>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</si>
  <si>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</si>
  <si>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</si>
  <si>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</si>
  <si>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</si>
  <si>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</si>
  <si>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</si>
  <si>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</si>
  <si>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</si>
  <si>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</si>
  <si>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</si>
  <si>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</si>
  <si>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</si>
  <si>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</si>
  <si>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</si>
  <si>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</si>
  <si>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</si>
  <si>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</si>
  <si>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</si>
  <si>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</si>
  <si>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</si>
  <si>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</si>
  <si>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</si>
  <si>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</si>
  <si>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</si>
  <si>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</si>
  <si>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</si>
  <si>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</si>
  <si>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</si>
  <si>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</si>
  <si>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</si>
  <si>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</si>
  <si>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</si>
  <si>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</si>
  <si>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</si>
  <si>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</si>
  <si>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</si>
  <si>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</si>
  <si>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</si>
  <si>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</si>
  <si>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</si>
  <si>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</si>
  <si>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</si>
  <si>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</si>
  <si>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</si>
  <si>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</si>
  <si>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</si>
  <si>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</si>
  <si>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</si>
  <si>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</si>
  <si>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</si>
  <si>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</si>
  <si>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</si>
  <si>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</si>
  <si>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</si>
  <si>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</si>
  <si>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</si>
  <si>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</si>
  <si>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</si>
  <si>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</si>
  <si>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</si>
  <si>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</si>
  <si>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</si>
  <si>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</si>
  <si>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</si>
  <si>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</si>
  <si>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</si>
  <si>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</si>
  <si>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</si>
  <si>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</si>
  <si>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</si>
  <si>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</si>
  <si>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</si>
  <si>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</si>
  <si>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</si>
  <si>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</si>
  <si>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</si>
  <si>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</si>
  <si>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</si>
  <si>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</si>
  <si>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</si>
  <si>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</si>
  <si>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</si>
  <si>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</si>
  <si>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</si>
  <si>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</si>
  <si>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</si>
  <si>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</si>
  <si>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</si>
  <si>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</si>
  <si>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</si>
  <si>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</si>
  <si>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</si>
  <si>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</si>
  <si>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</si>
  <si>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</si>
  <si>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</si>
  <si>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</si>
  <si>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</si>
  <si>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</si>
  <si>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</si>
  <si>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</si>
  <si>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</si>
  <si>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</si>
  <si>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</si>
  <si>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</si>
  <si>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</si>
  <si>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</si>
  <si>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</si>
  <si>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</si>
  <si>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</si>
  <si>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</si>
  <si>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</si>
  <si>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</si>
  <si>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</si>
  <si>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</si>
  <si>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</si>
  <si>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</si>
  <si>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</si>
  <si>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</si>
  <si>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</si>
  <si>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</si>
  <si>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</si>
  <si>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</si>
  <si>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</si>
  <si>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</si>
  <si>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</si>
  <si>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</si>
  <si>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</si>
  <si>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</si>
  <si>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</si>
  <si>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</si>
  <si>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</si>
  <si>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</si>
  <si>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</si>
  <si>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</si>
  <si>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</si>
  <si>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</si>
  <si>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</si>
  <si>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</si>
  <si>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</si>
  <si>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</si>
  <si>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</si>
  <si>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</si>
  <si>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</si>
  <si>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</si>
  <si>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</si>
  <si>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</si>
  <si>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</si>
  <si>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</si>
  <si>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</si>
  <si>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</si>
  <si>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</si>
  <si>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</si>
  <si>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</si>
  <si>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</si>
  <si>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</si>
  <si>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</si>
  <si>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</si>
  <si>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</si>
  <si>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</si>
  <si>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</si>
  <si>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</si>
  <si>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</si>
  <si>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</si>
  <si>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</si>
  <si>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</si>
  <si>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</si>
  <si>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</si>
  <si>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</si>
  <si>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</si>
  <si>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</si>
  <si>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</si>
  <si>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</si>
  <si>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</si>
  <si>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</si>
  <si>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</si>
  <si>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</si>
  <si>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</si>
  <si>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</si>
  <si>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</si>
  <si>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</si>
  <si>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</si>
  <si>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</si>
  <si>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</si>
  <si>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</si>
  <si>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</si>
  <si>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</si>
  <si>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</si>
  <si>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</si>
  <si>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</si>
  <si>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</si>
  <si>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</si>
  <si>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</si>
  <si>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</si>
  <si>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</si>
  <si>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</si>
  <si>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</si>
  <si>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</si>
  <si>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</si>
  <si>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</si>
  <si>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</si>
  <si>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</si>
  <si>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</si>
  <si>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</si>
  <si>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</si>
  <si>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</si>
  <si>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</si>
  <si>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</si>
  <si>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</si>
  <si>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</si>
  <si>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</si>
  <si>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</si>
  <si>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</si>
  <si>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</si>
  <si>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</si>
  <si>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</si>
  <si>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</si>
  <si>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</si>
  <si>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</si>
  <si>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</si>
  <si>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</si>
  <si>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</si>
  <si>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</si>
  <si>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</si>
  <si>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</si>
  <si>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</si>
  <si>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</si>
  <si>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</si>
  <si>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</si>
  <si>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</si>
  <si>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</si>
  <si>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</si>
  <si>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</si>
  <si>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</si>
  <si>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</si>
  <si>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</si>
  <si>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</si>
  <si>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</si>
  <si>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</si>
  <si>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</si>
  <si>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</si>
  <si>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</si>
  <si>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</si>
  <si>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</si>
  <si>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</si>
  <si>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</si>
  <si>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</si>
  <si>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</si>
  <si>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</si>
  <si>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</si>
  <si>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</si>
  <si>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</si>
  <si>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</si>
  <si>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</si>
  <si>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</si>
  <si>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</si>
  <si>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</si>
  <si>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</si>
  <si>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</si>
  <si>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</si>
  <si>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</si>
  <si>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</si>
  <si>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</si>
  <si>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</si>
  <si>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</si>
  <si>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</si>
  <si>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</si>
  <si>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</si>
  <si>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</si>
  <si>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</si>
  <si>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</si>
  <si>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</si>
  <si>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</si>
  <si>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</si>
  <si>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</si>
  <si>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</si>
  <si>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</si>
  <si>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</si>
  <si>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</si>
  <si>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</si>
  <si>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</si>
  <si>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</si>
  <si>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</si>
  <si>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</si>
  <si>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</si>
  <si>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</si>
  <si>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</si>
  <si>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</si>
  <si>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</si>
  <si>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</si>
  <si>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</si>
  <si>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</si>
  <si>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</si>
  <si>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</si>
  <si>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</si>
  <si>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</si>
  <si>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</si>
  <si>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</si>
  <si>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</si>
  <si>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</si>
  <si>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</si>
  <si>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</si>
  <si>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</si>
  <si>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</si>
  <si>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</si>
  <si>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</si>
  <si>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</si>
  <si>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</si>
  <si>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</si>
  <si>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</si>
  <si>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</si>
  <si>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</si>
  <si>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</si>
  <si>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</si>
  <si>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</si>
  <si>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</si>
  <si>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</si>
  <si>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</si>
  <si>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</si>
  <si>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</si>
  <si>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</si>
  <si>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</si>
  <si>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</si>
  <si>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</si>
  <si>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</si>
  <si>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</si>
  <si>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</si>
  <si>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</si>
  <si>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</si>
  <si>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</si>
  <si>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</si>
  <si>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</si>
  <si>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</si>
  <si>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</si>
  <si>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</si>
  <si>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</si>
  <si>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</si>
  <si>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</si>
  <si>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</si>
  <si>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</si>
  <si>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</si>
  <si>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</si>
  <si>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</si>
  <si>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</si>
  <si>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</si>
  <si>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</si>
  <si>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</si>
  <si>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</si>
  <si>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</si>
  <si>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</si>
  <si>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</si>
  <si>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</si>
  <si>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</si>
  <si>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</si>
  <si>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</si>
  <si>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</si>
  <si>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</si>
  <si>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</si>
  <si>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</si>
  <si>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</si>
  <si>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</si>
  <si>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</si>
  <si>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</si>
  <si>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</si>
  <si>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</si>
  <si>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</si>
  <si>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</si>
  <si>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</si>
  <si>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</si>
  <si>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</si>
  <si>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</si>
  <si>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</si>
  <si>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</si>
  <si>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</si>
  <si>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</si>
  <si>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</si>
  <si>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</si>
  <si>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</si>
  <si>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</si>
  <si>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</si>
  <si>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</si>
  <si>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</si>
  <si>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</si>
  <si>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</si>
  <si>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</si>
  <si>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</si>
  <si>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</si>
  <si>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</si>
  <si>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</si>
  <si>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</si>
  <si>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</si>
  <si>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</si>
  <si>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</si>
  <si>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</si>
  <si>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</si>
  <si>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</si>
  <si>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</si>
  <si>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</si>
  <si>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</si>
  <si>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</si>
  <si>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</si>
  <si>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</si>
  <si>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</si>
  <si>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</si>
  <si>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</si>
  <si>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</si>
  <si>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</si>
  <si>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</si>
  <si>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</si>
  <si>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</si>
  <si>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</si>
  <si>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</si>
  <si>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</si>
  <si>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</si>
  <si>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</si>
  <si>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</si>
  <si>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</si>
  <si>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</si>
  <si>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</si>
  <si>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</si>
  <si>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</si>
  <si>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</si>
  <si>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</si>
  <si>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</si>
  <si>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</si>
  <si>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</si>
  <si>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</si>
  <si>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</si>
  <si>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</si>
  <si>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</si>
  <si>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</si>
  <si>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</si>
  <si>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</si>
  <si>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</si>
  <si>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</si>
  <si>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</si>
  <si>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</si>
  <si>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</si>
  <si>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</si>
  <si>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</si>
  <si>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</si>
  <si>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</si>
  <si>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</si>
  <si>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</si>
  <si>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</si>
  <si>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</si>
  <si>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</si>
  <si>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</si>
  <si>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</si>
  <si>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</si>
  <si>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</si>
  <si>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</si>
  <si>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</si>
  <si>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</si>
  <si>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</si>
  <si>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</si>
  <si>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</si>
  <si>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</si>
  <si>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</si>
  <si>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</si>
  <si>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</si>
  <si>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</si>
  <si>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</si>
  <si>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</si>
  <si>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</si>
  <si>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</si>
  <si>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</si>
  <si>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</si>
  <si>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</si>
  <si>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</si>
  <si>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</si>
  <si>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</si>
  <si>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</si>
  <si>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</si>
  <si>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</si>
  <si>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</si>
  <si>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</si>
  <si>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</si>
  <si>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</si>
  <si>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</si>
  <si>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</si>
  <si>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</si>
  <si>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</si>
  <si>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</si>
  <si>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</si>
  <si>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</si>
  <si>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</si>
  <si>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</si>
  <si>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</si>
  <si>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</si>
  <si>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</si>
  <si>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</si>
  <si>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</si>
  <si>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</si>
  <si>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</si>
  <si>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</si>
  <si>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</si>
  <si>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</si>
  <si>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</si>
  <si>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</si>
  <si>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</si>
  <si>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</si>
  <si>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</si>
  <si>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</si>
  <si>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</si>
  <si>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</si>
  <si>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</si>
  <si>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</si>
  <si>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</si>
  <si>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</si>
  <si>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</si>
  <si>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</si>
  <si>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</si>
  <si>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</si>
  <si>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</si>
  <si>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</si>
  <si>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</si>
  <si>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</si>
  <si>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</si>
  <si>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</si>
  <si>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</si>
  <si>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</si>
  <si>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</si>
  <si>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</si>
  <si>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</si>
  <si>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</si>
  <si>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</si>
  <si>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</si>
  <si>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</si>
  <si>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</si>
  <si>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</si>
  <si>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</si>
  <si>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</si>
  <si>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</si>
  <si>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</si>
  <si>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</si>
  <si>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</si>
  <si>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</si>
  <si>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</si>
  <si>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</si>
  <si>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</si>
  <si>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</si>
  <si>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</si>
  <si>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</si>
  <si>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</si>
  <si>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</si>
  <si>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</si>
  <si>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</si>
  <si>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</si>
  <si>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</si>
  <si>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</si>
  <si>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</si>
  <si>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</si>
  <si>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</si>
  <si>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</si>
  <si>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</si>
  <si>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</si>
  <si>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</si>
  <si>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</si>
  <si>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</si>
  <si>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</si>
  <si>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</si>
  <si>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</si>
  <si>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</si>
  <si>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</si>
  <si>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</si>
  <si>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</si>
  <si>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</si>
  <si>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</si>
  <si>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</si>
  <si>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</si>
  <si>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</si>
  <si>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</si>
  <si>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</si>
  <si>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</si>
  <si>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</si>
  <si>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</si>
  <si>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</si>
  <si>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</si>
  <si>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</si>
  <si>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</si>
  <si>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</si>
  <si>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</si>
  <si>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</si>
  <si>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</si>
  <si>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</si>
  <si>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</si>
  <si>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</si>
  <si>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</si>
  <si>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</si>
  <si>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</si>
  <si>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</si>
  <si>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</si>
  <si>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</si>
  <si>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</si>
  <si>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</si>
  <si>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</si>
  <si>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</si>
  <si>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</si>
  <si>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</si>
  <si>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</si>
  <si>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</si>
  <si>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</si>
  <si>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</si>
  <si>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</si>
  <si>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</si>
  <si>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</si>
  <si>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</si>
  <si>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</si>
  <si>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</si>
  <si>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</si>
  <si>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</si>
  <si>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</si>
  <si>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</si>
  <si>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</si>
  <si>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</si>
  <si>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</si>
  <si>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</si>
  <si>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</si>
  <si>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</si>
  <si>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</si>
  <si>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</si>
  <si>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</si>
  <si>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</si>
  <si>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</si>
  <si>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</si>
  <si>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</si>
  <si>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</si>
  <si>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</si>
  <si>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</si>
  <si>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</si>
  <si>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</si>
  <si>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</si>
  <si>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</si>
  <si>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</si>
  <si>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</si>
  <si>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</si>
  <si>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</si>
  <si>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</si>
  <si>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</si>
  <si>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</si>
  <si>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</si>
  <si>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</si>
  <si>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</si>
  <si>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</si>
  <si>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</si>
  <si>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</si>
  <si>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</si>
  <si>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</si>
  <si>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</si>
  <si>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</si>
  <si>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</si>
  <si>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</si>
  <si>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</si>
  <si>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</si>
  <si>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</si>
  <si>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</si>
  <si>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</si>
  <si>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</si>
  <si>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</si>
  <si>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</si>
  <si>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</si>
  <si>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</si>
  <si>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</si>
  <si>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</si>
  <si>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</si>
  <si>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</si>
  <si>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</si>
  <si>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</si>
  <si>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</si>
  <si>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</si>
  <si>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</si>
  <si>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</si>
  <si>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</si>
  <si>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</si>
  <si>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</si>
  <si>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</si>
  <si>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</si>
  <si>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</si>
  <si>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</si>
  <si>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</si>
  <si>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</si>
  <si>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</si>
  <si>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</si>
  <si>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</si>
  <si>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</si>
  <si>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</si>
  <si>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</si>
  <si>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</si>
  <si>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</si>
  <si>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</si>
  <si>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</si>
  <si>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</si>
  <si>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</si>
  <si>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</si>
  <si>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</si>
  <si>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</si>
  <si>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</si>
  <si>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</si>
  <si>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</si>
  <si>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</si>
  <si>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</si>
  <si>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</si>
  <si>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</si>
  <si>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</si>
  <si>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</si>
  <si>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</si>
  <si>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</si>
  <si>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</si>
  <si>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</si>
  <si>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</si>
  <si>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</si>
  <si>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</si>
  <si>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</si>
  <si>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</si>
  <si>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</si>
  <si>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</si>
  <si>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</si>
  <si>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</si>
  <si>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</si>
  <si>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</si>
  <si>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</si>
  <si>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</si>
  <si>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</si>
  <si>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</si>
  <si>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</si>
  <si>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</si>
  <si>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</si>
  <si>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</si>
  <si>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</si>
  <si>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</si>
  <si>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</si>
  <si>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</si>
  <si>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</si>
  <si>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</si>
  <si>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</si>
  <si>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</si>
  <si>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</si>
  <si>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</si>
  <si>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</si>
  <si>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</si>
  <si>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</si>
  <si>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</si>
  <si>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</si>
  <si>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</si>
  <si>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</si>
  <si>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</si>
  <si>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</si>
  <si>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</si>
  <si>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</si>
  <si>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</si>
  <si>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</si>
  <si>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</si>
  <si>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</si>
  <si>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</si>
  <si>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</si>
  <si>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</si>
  <si>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</si>
  <si>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</si>
  <si>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</si>
  <si>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</si>
  <si>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</si>
  <si>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</si>
  <si>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</si>
  <si>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</si>
  <si>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</si>
  <si>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</si>
  <si>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</si>
  <si>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</si>
  <si>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</si>
  <si>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</si>
  <si>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</si>
  <si>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</si>
  <si>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</si>
  <si>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</si>
  <si>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</si>
  <si>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</si>
  <si>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</si>
  <si>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</si>
  <si>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</si>
  <si>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</si>
  <si>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</si>
  <si>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</si>
  <si>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</si>
  <si>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</si>
  <si>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</si>
  <si>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</si>
  <si>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</si>
  <si>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</si>
  <si>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</si>
  <si>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</si>
  <si>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</si>
  <si>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</si>
  <si>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</si>
  <si>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</si>
  <si>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</si>
  <si>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</si>
  <si>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</si>
  <si>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</si>
  <si>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</si>
  <si>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</si>
  <si>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</si>
  <si>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</si>
  <si>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</si>
  <si>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</si>
  <si>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</si>
  <si>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</si>
  <si>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</si>
  <si>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</si>
  <si>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</si>
  <si>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</si>
  <si>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</si>
  <si>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</si>
  <si>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</si>
  <si>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</si>
  <si>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</si>
  <si>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</si>
  <si>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</si>
  <si>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</si>
  <si>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</si>
  <si>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</si>
  <si>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</si>
  <si>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</si>
  <si>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</si>
  <si>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</si>
  <si>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</si>
  <si>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</si>
  <si>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</si>
  <si>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</si>
  <si>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</si>
  <si>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</si>
  <si>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</si>
  <si>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</si>
  <si>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</si>
  <si>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</si>
  <si>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</si>
  <si>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</si>
  <si>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</si>
  <si>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</si>
  <si>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</si>
  <si>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</si>
  <si>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</si>
  <si>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</si>
  <si>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</si>
  <si>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</si>
  <si>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</si>
  <si>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</si>
  <si>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</si>
  <si>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</si>
  <si>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</si>
  <si>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</si>
  <si>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</si>
  <si>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</si>
  <si>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</si>
  <si>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</si>
  <si>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</si>
  <si>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</si>
  <si>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</si>
  <si>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</si>
  <si>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</si>
  <si>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</si>
  <si>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</si>
  <si>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</si>
  <si>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</si>
  <si>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</si>
  <si>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</si>
  <si>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</si>
  <si>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</si>
  <si>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</si>
  <si>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</si>
  <si>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</si>
  <si>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</si>
  <si>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</si>
  <si>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</si>
  <si>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</si>
  <si>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</si>
  <si>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</si>
  <si>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</si>
  <si>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</si>
  <si>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</si>
  <si>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</si>
  <si>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</si>
  <si>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</si>
  <si>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</si>
  <si>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</si>
  <si>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</si>
  <si>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</si>
  <si>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</si>
  <si>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</si>
  <si>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</si>
  <si>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</si>
  <si>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</si>
  <si>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</si>
  <si>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</si>
  <si>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</si>
  <si>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</si>
  <si>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</si>
  <si>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</si>
  <si>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</si>
  <si>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</si>
  <si>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</si>
  <si>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</si>
  <si>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</si>
  <si>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</si>
  <si>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</si>
  <si>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</si>
  <si>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</si>
  <si>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</si>
  <si>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</si>
  <si>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</si>
  <si>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</si>
  <si>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</si>
  <si>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</si>
  <si>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</si>
  <si>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</si>
  <si>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</si>
  <si>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</si>
  <si>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</si>
  <si>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</si>
  <si>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</si>
  <si>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</si>
  <si>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</si>
  <si>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</si>
  <si>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</si>
  <si>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</si>
  <si>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</si>
  <si>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</si>
  <si>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</si>
  <si>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</si>
  <si>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</si>
  <si>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</si>
  <si>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</si>
  <si>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</si>
  <si>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</si>
  <si>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</si>
  <si>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</si>
  <si>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</si>
  <si>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</si>
  <si>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</si>
  <si>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</si>
  <si>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</si>
  <si>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</si>
  <si>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</si>
  <si>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</si>
  <si>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</si>
  <si>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</si>
  <si>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</si>
  <si>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</si>
  <si>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</si>
  <si>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</si>
  <si>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</si>
  <si>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</si>
  <si>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</si>
  <si>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</si>
  <si>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</si>
  <si>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</si>
  <si>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</si>
  <si>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</si>
  <si>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</si>
  <si>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</si>
  <si>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</si>
  <si>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</si>
  <si>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</si>
  <si>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</si>
  <si>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</si>
  <si>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</si>
  <si>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</si>
  <si>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</si>
  <si>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</si>
  <si>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</si>
  <si>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</si>
  <si>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</si>
  <si>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</si>
  <si>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</si>
  <si>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</si>
  <si>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</si>
  <si>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</si>
  <si>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</si>
  <si>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</si>
  <si>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</si>
  <si>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</si>
  <si>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</si>
  <si>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</si>
  <si>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</si>
  <si>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</si>
  <si>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</si>
  <si>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</si>
  <si>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</si>
  <si>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</si>
  <si>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</si>
  <si>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</si>
  <si>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</si>
  <si>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</si>
  <si>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</si>
  <si>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</si>
  <si>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</si>
  <si>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</si>
  <si>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</si>
  <si>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</si>
  <si>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</si>
  <si>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</si>
  <si>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</si>
  <si>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</si>
  <si>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</si>
  <si>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</si>
  <si>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</si>
  <si>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</si>
  <si>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</si>
  <si>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</si>
  <si>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</si>
  <si>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</si>
  <si>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</si>
  <si>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</si>
  <si>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</si>
  <si>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</si>
  <si>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</si>
  <si>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</si>
  <si>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</si>
  <si>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</si>
  <si>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</si>
  <si>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</si>
  <si>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</si>
  <si>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</si>
  <si>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</si>
  <si>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</si>
  <si>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</si>
  <si>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</si>
  <si>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</si>
  <si>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</si>
  <si>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</si>
  <si>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</si>
  <si>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</si>
  <si>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</si>
  <si>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</si>
  <si>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</si>
  <si>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</si>
  <si>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</si>
  <si>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</si>
  <si>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</si>
  <si>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</si>
  <si>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</si>
  <si>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</si>
  <si>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</si>
  <si>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</si>
  <si>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</si>
  <si>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</si>
  <si>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</si>
  <si>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</si>
  <si>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</si>
  <si>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</si>
  <si>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</si>
  <si>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</si>
  <si>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</si>
  <si>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</si>
  <si>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</si>
  <si>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</si>
  <si>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</si>
  <si>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</si>
  <si>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</si>
  <si>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</si>
  <si>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</si>
  <si>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</si>
  <si>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</si>
  <si>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</si>
  <si>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</si>
  <si>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</si>
  <si>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</si>
  <si>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</si>
  <si>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</si>
  <si>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</si>
  <si>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</si>
  <si>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</si>
  <si>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</si>
  <si>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</si>
  <si>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</si>
  <si>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</si>
  <si>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</si>
  <si>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</si>
  <si>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</si>
  <si>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</si>
  <si>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</si>
  <si>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</si>
  <si>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</si>
  <si>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</si>
  <si>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</si>
  <si>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</si>
  <si>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</si>
  <si>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</si>
  <si>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</si>
  <si>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</si>
  <si>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</si>
  <si>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</si>
  <si>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</si>
  <si>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</si>
  <si>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</si>
  <si>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</si>
  <si>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</si>
  <si>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</si>
  <si>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</si>
  <si>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</si>
  <si>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</si>
  <si>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</si>
  <si>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</si>
  <si>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</si>
  <si>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</si>
  <si>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</si>
  <si>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</si>
  <si>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</si>
  <si>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</si>
  <si>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</si>
  <si>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</si>
  <si>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</si>
  <si>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</si>
  <si>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</si>
  <si>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</si>
  <si>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</si>
  <si>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</si>
  <si>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</si>
  <si>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</si>
  <si>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</si>
  <si>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</si>
  <si>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</si>
  <si>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</si>
  <si>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</si>
  <si>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</si>
  <si>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</si>
  <si>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</si>
  <si>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</si>
  <si>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</si>
  <si>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</si>
  <si>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</si>
  <si>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</si>
  <si>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</si>
  <si>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</si>
  <si>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</si>
  <si>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</si>
  <si>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</si>
  <si>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</si>
  <si>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</si>
  <si>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</si>
  <si>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</si>
  <si>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</si>
  <si>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</si>
  <si>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</si>
  <si>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</si>
  <si>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</si>
  <si>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</si>
  <si>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</si>
  <si>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</si>
  <si>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</si>
  <si>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</si>
  <si>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</si>
  <si>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</si>
  <si>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</si>
  <si>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</si>
  <si>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</si>
  <si>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</si>
  <si>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</si>
  <si>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</si>
  <si>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</si>
  <si>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</si>
  <si>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</si>
  <si>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</si>
  <si>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</si>
  <si>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</si>
  <si>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</si>
  <si>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</si>
  <si>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</si>
  <si>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</si>
  <si>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</si>
  <si>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</si>
  <si>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</si>
  <si>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</si>
  <si>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</si>
  <si>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</si>
  <si>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</si>
  <si>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</si>
  <si>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</si>
  <si>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</si>
  <si>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</si>
  <si>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</si>
  <si>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</si>
  <si>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</si>
  <si>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</si>
  <si>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</si>
  <si>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</si>
  <si>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</si>
  <si>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</si>
  <si>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</si>
  <si>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</si>
  <si>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</si>
  <si>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</si>
  <si>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</si>
  <si>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</si>
  <si>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</si>
  <si>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</si>
  <si>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</si>
  <si>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</si>
  <si>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</si>
  <si>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</si>
  <si>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</si>
  <si>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</si>
  <si>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</si>
  <si>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</si>
  <si>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</si>
  <si>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</si>
  <si>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</si>
  <si>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</si>
  <si>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</si>
  <si>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</si>
  <si>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</si>
  <si>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</si>
  <si>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</si>
  <si>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</si>
  <si>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</si>
  <si>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</si>
  <si>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</si>
  <si>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</si>
  <si>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</si>
  <si>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</si>
  <si>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</si>
  <si>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</si>
  <si>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</si>
  <si>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</si>
  <si>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</si>
  <si>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</si>
  <si>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</si>
  <si>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</si>
  <si>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</si>
  <si>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</si>
  <si>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</si>
  <si>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</si>
  <si>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</si>
  <si>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</si>
  <si>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</si>
  <si>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</si>
  <si>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</si>
  <si>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</si>
  <si>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</si>
  <si>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</si>
  <si>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</si>
  <si>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</si>
  <si>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</si>
  <si>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</si>
  <si>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</si>
  <si>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</si>
  <si>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</si>
  <si>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</si>
  <si>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</si>
  <si>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</si>
  <si>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</si>
  <si>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</si>
  <si>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</si>
  <si>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</si>
  <si>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</si>
  <si>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</si>
  <si>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</si>
  <si>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</si>
  <si>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</si>
  <si>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</si>
  <si>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</si>
  <si>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</si>
  <si>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</si>
  <si>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</si>
  <si>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</si>
  <si>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</si>
  <si>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</si>
  <si>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</si>
  <si>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</si>
  <si>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</si>
  <si>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</si>
  <si>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</si>
  <si>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</si>
  <si>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</si>
  <si>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</si>
  <si>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</si>
  <si>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</si>
  <si>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</si>
  <si>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</si>
  <si>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</si>
  <si>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</si>
  <si>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</si>
  <si>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</si>
  <si>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</si>
  <si>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</si>
  <si>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</si>
  <si>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</si>
  <si>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</si>
  <si>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</si>
  <si>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</si>
  <si>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</si>
  <si>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</si>
  <si>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</si>
  <si>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</si>
  <si>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</si>
  <si>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</si>
  <si>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</si>
  <si>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</si>
  <si>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</si>
  <si>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</si>
  <si>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</si>
  <si>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</si>
  <si>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</si>
  <si>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</si>
  <si>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</si>
  <si>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</si>
  <si>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</si>
  <si>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</si>
  <si>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</si>
  <si>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</si>
  <si>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</si>
  <si>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</si>
  <si>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</si>
  <si>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</si>
  <si>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</si>
  <si>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</si>
  <si>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</si>
  <si>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</si>
  <si>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</si>
  <si>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</si>
  <si>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</si>
  <si>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</si>
  <si>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</si>
  <si>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</si>
  <si>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</si>
  <si>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</si>
  <si>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</si>
  <si>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</si>
  <si>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</si>
  <si>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</si>
  <si>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</si>
  <si>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</si>
  <si>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</si>
  <si>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</si>
  <si>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</si>
  <si>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</si>
  <si>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</si>
  <si>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</si>
  <si>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</si>
  <si>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</si>
  <si>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</si>
  <si>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</si>
  <si>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</si>
  <si>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</si>
  <si>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</si>
  <si>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</si>
  <si>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</si>
  <si>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</si>
  <si>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</si>
  <si>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</si>
  <si>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</si>
  <si>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</si>
  <si>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</si>
  <si>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</si>
  <si>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</si>
  <si>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</si>
  <si>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</si>
  <si>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</si>
  <si>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</si>
  <si>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</si>
  <si>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</si>
  <si>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</si>
  <si>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</si>
  <si>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</si>
  <si>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</si>
  <si>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</si>
  <si>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</si>
  <si>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</si>
  <si>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</si>
  <si>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</si>
  <si>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</si>
  <si>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</si>
  <si>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</si>
  <si>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</si>
  <si>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</si>
  <si>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</si>
  <si>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</si>
  <si>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</si>
  <si>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</si>
  <si>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</si>
  <si>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</si>
  <si>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</si>
  <si>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</si>
  <si>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</si>
  <si>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</si>
  <si>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</si>
  <si>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</si>
  <si>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</si>
  <si>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</si>
  <si>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</si>
  <si>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</si>
  <si>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</si>
  <si>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</si>
  <si>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</si>
  <si>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</si>
  <si>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</si>
  <si>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</si>
  <si>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</si>
  <si>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</si>
  <si>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</si>
  <si>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</si>
  <si>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</si>
  <si>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</si>
  <si>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</si>
  <si>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</si>
  <si>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</si>
  <si>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</si>
  <si>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</si>
  <si>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</si>
  <si>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</si>
  <si>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</si>
  <si>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</si>
  <si>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</si>
  <si>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</si>
  <si>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</si>
  <si>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</si>
  <si>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</si>
  <si>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</si>
  <si>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</si>
  <si>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</si>
  <si>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</si>
  <si>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</si>
  <si>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</si>
  <si>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</si>
  <si>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</si>
  <si>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</si>
  <si>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</si>
  <si>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</si>
  <si>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</si>
  <si>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</si>
  <si>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</si>
  <si>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</si>
  <si>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</si>
  <si>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</si>
  <si>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</si>
  <si>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</si>
  <si>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</si>
  <si>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</si>
  <si>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</si>
  <si>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</si>
  <si>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</si>
  <si>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</si>
  <si>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</si>
  <si>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</si>
  <si>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</si>
  <si>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</si>
  <si>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</si>
  <si>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</si>
  <si>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</si>
  <si>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</si>
  <si>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</si>
  <si>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</si>
  <si>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</si>
  <si>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</si>
  <si>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</si>
  <si>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</si>
  <si>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</si>
  <si>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</si>
  <si>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</si>
  <si>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</si>
  <si>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</si>
  <si>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</si>
  <si>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</si>
  <si>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</si>
  <si>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</si>
  <si>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</si>
  <si>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</si>
  <si>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</si>
  <si>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</si>
  <si>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</si>
  <si>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</si>
  <si>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</si>
  <si>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</si>
  <si>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</si>
  <si>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</si>
  <si>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</si>
  <si>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</si>
  <si>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</si>
  <si>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</si>
  <si>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</si>
  <si>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</si>
  <si>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</si>
  <si>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</si>
  <si>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</si>
  <si>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</si>
  <si>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</si>
  <si>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</si>
  <si>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</si>
  <si>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</si>
  <si>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</si>
  <si>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</si>
  <si>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</si>
  <si>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</si>
  <si>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</si>
  <si>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</si>
  <si>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</si>
  <si>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</si>
  <si>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</si>
  <si>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</si>
  <si>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</si>
  <si>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</si>
  <si>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</si>
  <si>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</si>
  <si>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</si>
  <si>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</si>
  <si>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</si>
  <si>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</si>
  <si>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</si>
  <si>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</si>
  <si>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</si>
  <si>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</si>
  <si>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</si>
  <si>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</si>
  <si>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</si>
  <si>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</si>
  <si>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</si>
  <si>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</si>
  <si>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</si>
  <si>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</si>
  <si>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</si>
  <si>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</si>
  <si>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</si>
  <si>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</si>
  <si>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</si>
  <si>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</si>
  <si>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</si>
  <si>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</si>
  <si>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</si>
  <si>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</si>
  <si>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</si>
  <si>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</si>
  <si>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</si>
  <si>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</si>
  <si>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</si>
  <si>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</si>
  <si>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</si>
  <si>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</si>
  <si>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</si>
  <si>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</si>
  <si>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</si>
  <si>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</si>
  <si>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</si>
  <si>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</si>
  <si>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</si>
  <si>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</si>
  <si>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</si>
  <si>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</si>
  <si>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</si>
  <si>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</si>
  <si>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</si>
  <si>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</si>
  <si>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</si>
  <si>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</si>
  <si>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</si>
  <si>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</si>
  <si>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</si>
  <si>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</si>
  <si>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</si>
  <si>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</si>
  <si>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</si>
  <si>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</si>
  <si>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</si>
  <si>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</si>
  <si>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</si>
  <si>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</si>
  <si>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</si>
  <si>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</si>
  <si>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</si>
  <si>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</si>
  <si>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</si>
  <si>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</si>
  <si>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</si>
  <si>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</si>
  <si>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</si>
  <si>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</si>
  <si>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</si>
  <si>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</si>
  <si>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</si>
  <si>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</si>
  <si>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</si>
  <si>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</si>
  <si>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</si>
  <si>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</si>
  <si>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</si>
  <si>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</si>
  <si>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</si>
  <si>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</si>
  <si>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</si>
  <si>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</si>
  <si>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</si>
  <si>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</si>
  <si>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</si>
  <si>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</si>
  <si>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</si>
  <si>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</si>
  <si>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</si>
  <si>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</si>
  <si>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</si>
  <si>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</si>
  <si>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</si>
  <si>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</si>
  <si>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</si>
  <si>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</si>
  <si>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</si>
  <si>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</si>
  <si>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</si>
  <si>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</si>
  <si>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</si>
  <si>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</si>
  <si>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</si>
  <si>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</si>
  <si>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</si>
  <si>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</si>
  <si>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</si>
  <si>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</si>
  <si>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</si>
  <si>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</si>
  <si>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</si>
  <si>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</si>
  <si>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</si>
  <si>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</si>
  <si>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</si>
  <si>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</si>
  <si>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</si>
  <si>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</si>
  <si>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</si>
  <si>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</si>
  <si>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</si>
  <si>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</si>
  <si>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</si>
  <si>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</si>
  <si>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</si>
  <si>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</si>
  <si>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</si>
  <si>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</si>
  <si>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</si>
  <si>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</si>
  <si>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</si>
  <si>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</si>
  <si>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</si>
  <si>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</si>
  <si>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</si>
  <si>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</si>
  <si>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</si>
  <si>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</si>
  <si>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</si>
  <si>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</si>
  <si>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</si>
  <si>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</si>
  <si>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</si>
  <si>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</si>
  <si>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</si>
  <si>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</si>
  <si>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</si>
  <si>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</si>
  <si>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</si>
  <si>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</si>
  <si>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</si>
  <si>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</si>
  <si>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</si>
  <si>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</si>
  <si>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</si>
  <si>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</si>
  <si>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</si>
  <si>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</si>
  <si>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</si>
  <si>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</si>
  <si>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</si>
  <si>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</si>
  <si>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</si>
  <si>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</si>
  <si>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</si>
  <si>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</si>
  <si>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</si>
  <si>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</si>
  <si>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</si>
  <si>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</si>
  <si>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</si>
  <si>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</si>
  <si>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</si>
  <si>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</si>
  <si>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</si>
  <si>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</si>
  <si>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</si>
  <si>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</si>
  <si>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</si>
  <si>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</si>
  <si>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</si>
  <si>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</si>
  <si>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</si>
  <si>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</si>
  <si>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</si>
  <si>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</si>
  <si>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</si>
  <si>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</si>
  <si>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</si>
  <si>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</si>
  <si>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</si>
  <si>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</si>
  <si>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</si>
  <si>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</si>
  <si>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</si>
  <si>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</si>
  <si>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</si>
  <si>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</si>
  <si>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</si>
  <si>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</si>
  <si>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</si>
  <si>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</si>
  <si>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</si>
  <si>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</si>
  <si>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</si>
  <si>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</si>
  <si>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</si>
  <si>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</si>
  <si>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</si>
  <si>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</si>
  <si>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</si>
  <si>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</si>
  <si>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</si>
  <si>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</si>
  <si>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</si>
  <si>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</si>
  <si>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</si>
  <si>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</si>
  <si>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</si>
  <si>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</si>
  <si>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</si>
  <si>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</si>
  <si>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</si>
  <si>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</si>
  <si>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</si>
  <si>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</si>
  <si>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</si>
  <si>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</si>
  <si>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</si>
  <si>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</si>
  <si>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</si>
  <si>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</si>
  <si>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</si>
  <si>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</si>
  <si>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</si>
  <si>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</si>
  <si>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</si>
  <si>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</si>
  <si>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</si>
  <si>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</si>
  <si>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</si>
  <si>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</si>
  <si>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</si>
  <si>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</si>
  <si>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</si>
  <si>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</si>
  <si>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</si>
  <si>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</si>
  <si>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</si>
  <si>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</si>
  <si>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</si>
  <si>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</si>
  <si>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</si>
  <si>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</si>
  <si>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</si>
  <si>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</si>
  <si>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</si>
  <si>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</si>
  <si>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</si>
  <si>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</si>
  <si>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</si>
  <si>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</si>
  <si>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</si>
  <si>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</si>
  <si>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</si>
  <si>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</si>
  <si>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</si>
  <si>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</si>
  <si>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</si>
  <si>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</si>
  <si>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</si>
  <si>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</si>
  <si>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</si>
  <si>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</si>
  <si>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</si>
  <si>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</si>
  <si>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</si>
  <si>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</si>
  <si>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</si>
  <si>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</si>
  <si>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</si>
  <si>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</si>
  <si>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</si>
  <si>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</si>
  <si>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</si>
  <si>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</si>
  <si>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</si>
  <si>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</si>
  <si>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</si>
  <si>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</si>
  <si>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</si>
  <si>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</si>
  <si>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</si>
  <si>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</si>
  <si>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</si>
  <si>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</si>
  <si>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</si>
  <si>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</si>
  <si>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</si>
  <si>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</si>
  <si>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</si>
  <si>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</si>
  <si>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</si>
  <si>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</si>
  <si>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</si>
  <si>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</si>
  <si>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</si>
  <si>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</si>
  <si>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</si>
  <si>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</si>
  <si>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</si>
  <si>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</si>
  <si>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</si>
  <si>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</si>
  <si>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</si>
  <si>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</si>
  <si>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</si>
  <si>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</si>
  <si>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</si>
  <si>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</si>
  <si>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</si>
  <si>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</si>
  <si>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</si>
  <si>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</si>
  <si>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</si>
  <si>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</si>
  <si>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</si>
  <si>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</si>
  <si>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</si>
  <si>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</si>
  <si>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</si>
  <si>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</si>
  <si>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</si>
  <si>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</si>
  <si>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</si>
  <si>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</si>
  <si>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</si>
  <si>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</si>
  <si>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</si>
  <si>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</si>
  <si>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</si>
  <si>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</si>
  <si>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</si>
  <si>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</si>
  <si>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</si>
  <si>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</si>
  <si>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</si>
  <si>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</si>
  <si>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</si>
  <si>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</si>
  <si>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</si>
  <si>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</si>
  <si>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</si>
  <si>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</si>
  <si>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</si>
  <si>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</si>
  <si>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</si>
  <si>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</si>
  <si>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</si>
  <si>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</si>
  <si>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</si>
  <si>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</si>
  <si>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</si>
  <si>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</si>
  <si>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</si>
  <si>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</si>
  <si>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</si>
  <si>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</si>
  <si>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</si>
  <si>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</si>
  <si>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</si>
  <si>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</si>
  <si>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</si>
  <si>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</si>
  <si>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</si>
  <si>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</si>
  <si>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</si>
  <si>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</si>
  <si>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</si>
  <si>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</si>
  <si>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</si>
  <si>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</si>
  <si>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</si>
  <si>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</si>
  <si>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</si>
  <si>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</si>
  <si>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</si>
  <si>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</si>
  <si>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</si>
  <si>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</si>
  <si>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</si>
  <si>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</si>
  <si>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</si>
  <si>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</si>
  <si>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</si>
  <si>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</si>
  <si>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</si>
  <si>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</si>
  <si>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</si>
  <si>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</si>
  <si>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</si>
  <si>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</si>
  <si>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</si>
  <si>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</si>
  <si>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</si>
  <si>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</si>
  <si>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</si>
  <si>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</si>
  <si>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</si>
  <si>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</si>
  <si>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</si>
  <si>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</si>
  <si>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</si>
  <si>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</si>
  <si>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</si>
  <si>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</si>
  <si>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</si>
  <si>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</si>
  <si>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</si>
  <si>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</si>
  <si>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</si>
  <si>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</si>
  <si>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</si>
  <si>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</si>
  <si>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</si>
  <si>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</si>
  <si>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</si>
  <si>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</si>
  <si>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</si>
  <si>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</si>
  <si>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</si>
  <si>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</si>
  <si>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</si>
  <si>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</si>
  <si>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</si>
  <si>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</si>
  <si>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</si>
  <si>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</si>
  <si>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</si>
  <si>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</si>
  <si>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</si>
  <si>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</si>
  <si>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</si>
  <si>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</si>
  <si>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</si>
  <si>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</si>
  <si>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</si>
  <si>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</si>
  <si>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</si>
  <si>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</si>
  <si>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</si>
  <si>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</si>
  <si>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</si>
  <si>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</si>
  <si>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</si>
  <si>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</si>
  <si>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</si>
  <si>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</si>
  <si>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</si>
  <si>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</si>
  <si>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</si>
  <si>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</si>
  <si>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</si>
  <si>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</si>
  <si>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</si>
  <si>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</si>
  <si>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</si>
  <si>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</si>
  <si>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</si>
  <si>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</si>
  <si>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</si>
  <si>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</si>
  <si>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</si>
  <si>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</si>
  <si>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</si>
  <si>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</si>
  <si>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</si>
  <si>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</si>
  <si>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</si>
  <si>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</si>
  <si>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</si>
  <si>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</si>
  <si>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</si>
  <si>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</si>
  <si>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</si>
  <si>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</si>
  <si>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</si>
  <si>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</si>
  <si>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</si>
  <si>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</si>
  <si>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</si>
  <si>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</si>
  <si>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</si>
  <si>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</si>
  <si>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</si>
  <si>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</si>
  <si>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</si>
  <si>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</si>
  <si>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</si>
  <si>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</si>
  <si>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</si>
  <si>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</si>
  <si>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</si>
  <si>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</si>
  <si>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</si>
  <si>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</si>
  <si>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</si>
  <si>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</si>
  <si>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</si>
  <si>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</si>
  <si>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</si>
  <si>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</si>
  <si>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</si>
  <si>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</si>
  <si>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</si>
  <si>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</si>
  <si>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</si>
  <si>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</si>
  <si>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</si>
  <si>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</si>
  <si>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</si>
  <si>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</si>
  <si>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</si>
  <si>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</si>
  <si>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</si>
  <si>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</si>
  <si>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</si>
  <si>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</si>
  <si>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</si>
  <si>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</si>
  <si>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</si>
  <si>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</si>
  <si>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</si>
  <si>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</si>
  <si>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</si>
  <si>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</si>
  <si>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</si>
  <si>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</si>
  <si>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</si>
  <si>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</si>
  <si>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</si>
  <si>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</si>
  <si>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</si>
  <si>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</si>
  <si>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</si>
  <si>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</si>
  <si>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</si>
  <si>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</si>
  <si>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</si>
  <si>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</si>
  <si>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</si>
  <si>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</si>
  <si>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</si>
  <si>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</si>
  <si>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</si>
  <si>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</si>
  <si>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</si>
  <si>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</si>
  <si>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</si>
  <si>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</si>
  <si>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</si>
  <si>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</si>
  <si>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</si>
  <si>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</si>
  <si>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</si>
  <si>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</si>
  <si>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</si>
  <si>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</si>
  <si>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</si>
  <si>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</si>
  <si>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</si>
  <si>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</si>
  <si>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</si>
  <si>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</si>
  <si>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</si>
  <si>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</si>
  <si>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</si>
  <si>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</si>
  <si>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</si>
  <si>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</si>
  <si>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</si>
  <si>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</si>
  <si>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</si>
  <si>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</si>
  <si>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</si>
  <si>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</si>
  <si>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</si>
  <si>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</si>
  <si>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</si>
  <si>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</si>
  <si>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</si>
  <si>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</si>
  <si>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</si>
  <si>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</si>
  <si>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</si>
  <si>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</si>
  <si>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</si>
  <si>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</si>
  <si>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</si>
  <si>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</si>
  <si>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</si>
  <si>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</si>
  <si>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</si>
  <si>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</si>
  <si>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</si>
  <si>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</si>
  <si>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</si>
  <si>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</si>
  <si>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</si>
  <si>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</si>
  <si>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</si>
  <si>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</si>
  <si>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</si>
  <si>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</si>
  <si>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</si>
  <si>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</si>
  <si>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</si>
  <si>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</si>
  <si>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</si>
  <si>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</si>
  <si>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</si>
  <si>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</si>
  <si>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</si>
  <si>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</si>
  <si>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</si>
  <si>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</si>
  <si>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</si>
  <si>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</si>
  <si>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</si>
  <si>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</si>
  <si>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</si>
  <si>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</si>
  <si>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</si>
  <si>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</si>
  <si>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</si>
  <si>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</si>
  <si>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</si>
  <si>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</si>
  <si>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</si>
  <si>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</si>
  <si>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</si>
  <si>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</si>
  <si>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</si>
  <si>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</si>
  <si>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</si>
  <si>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</si>
  <si>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</si>
  <si>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</si>
  <si>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</si>
  <si>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</si>
  <si>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</si>
  <si>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</si>
  <si>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</si>
  <si>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</si>
  <si>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</si>
  <si>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</si>
  <si>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</si>
  <si>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</si>
  <si>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</si>
  <si>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</si>
  <si>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</si>
  <si>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</si>
  <si>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</si>
  <si>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</si>
  <si>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</si>
  <si>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</si>
  <si>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</si>
  <si>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</si>
  <si>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</si>
  <si>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</si>
  <si>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</si>
  <si>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</si>
  <si>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</si>
  <si>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</si>
  <si>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</si>
  <si>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</si>
  <si>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</si>
  <si>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</si>
  <si>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</si>
  <si>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</si>
  <si>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</si>
  <si>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</si>
  <si>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</si>
  <si>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</si>
  <si>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</si>
  <si>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</si>
  <si>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</si>
  <si>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</si>
  <si>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</si>
  <si>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</si>
  <si>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</si>
  <si>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</si>
  <si>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</si>
  <si>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</si>
  <si>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</si>
  <si>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</si>
  <si>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</si>
  <si>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</si>
  <si>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</si>
  <si>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</si>
  <si>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</si>
  <si>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</si>
  <si>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</si>
  <si>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</si>
  <si>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</si>
  <si>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</si>
  <si>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</si>
  <si>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</si>
  <si>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</si>
  <si>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</si>
  <si>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</si>
  <si>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</si>
  <si>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</si>
  <si>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</si>
  <si>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</si>
  <si>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</si>
  <si>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</si>
  <si>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</si>
  <si>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</si>
  <si>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</si>
  <si>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</si>
  <si>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</si>
  <si>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</si>
  <si>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</si>
  <si>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</si>
  <si>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</si>
  <si>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</si>
  <si>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</si>
  <si>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</si>
  <si>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</si>
  <si>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</si>
  <si>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</si>
  <si>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</si>
  <si>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</si>
  <si>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</si>
  <si>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</si>
  <si>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</si>
  <si>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</si>
  <si>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</si>
  <si>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</si>
  <si>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</si>
  <si>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</si>
  <si>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</si>
  <si>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</si>
  <si>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</si>
  <si>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</si>
  <si>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</si>
  <si>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</si>
  <si>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</si>
  <si>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</si>
  <si>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</si>
  <si>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</si>
  <si>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</si>
  <si>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</si>
  <si>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</si>
  <si>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</si>
  <si>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</si>
  <si>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</si>
  <si>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</si>
  <si>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</si>
  <si>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</si>
  <si>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</si>
  <si>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</si>
  <si>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</si>
  <si>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</si>
  <si>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</si>
  <si>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</si>
  <si>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</si>
  <si>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</si>
  <si>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</si>
  <si>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</si>
  <si>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</si>
  <si>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</si>
  <si>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</si>
  <si>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</si>
  <si>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</si>
  <si>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</si>
  <si>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</si>
  <si>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</si>
  <si>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</si>
  <si>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</si>
  <si>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</si>
  <si>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</si>
  <si>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</si>
  <si>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</si>
  <si>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</si>
  <si>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</si>
  <si>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</si>
  <si>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</si>
  <si>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</si>
  <si>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</si>
  <si>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</si>
  <si>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</si>
  <si>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</si>
  <si>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</si>
  <si>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</si>
  <si>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</si>
  <si>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</si>
  <si>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</si>
  <si>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</si>
  <si>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</si>
  <si>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</si>
  <si>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</si>
  <si>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</si>
  <si>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</si>
  <si>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</si>
  <si>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</si>
  <si>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</si>
  <si>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</si>
  <si>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</si>
  <si>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</si>
  <si>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</si>
  <si>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</si>
  <si>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</si>
  <si>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</si>
  <si>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</si>
  <si>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</si>
  <si>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</si>
  <si>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</si>
  <si>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</si>
  <si>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</si>
  <si>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</si>
  <si>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</si>
  <si>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</si>
  <si>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</si>
  <si>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</si>
  <si>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</si>
  <si>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</si>
  <si>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</si>
  <si>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</si>
  <si>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</si>
  <si>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</si>
  <si>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</si>
  <si>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</si>
  <si>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</si>
  <si>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</si>
  <si>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</si>
  <si>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</si>
  <si>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</si>
  <si>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</si>
  <si>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</si>
  <si>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</si>
  <si>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</si>
  <si>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</si>
  <si>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</si>
  <si>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</si>
  <si>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</si>
  <si>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</si>
  <si>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</si>
  <si>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</si>
  <si>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</si>
  <si>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</si>
  <si>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</si>
  <si>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</si>
  <si>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</si>
  <si>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</si>
  <si>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</si>
  <si>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</si>
  <si>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</si>
  <si>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</si>
  <si>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</si>
  <si>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</si>
  <si>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</si>
  <si>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</si>
  <si>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</si>
  <si>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</si>
  <si>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</si>
  <si>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</si>
  <si>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</si>
  <si>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</si>
  <si>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</si>
  <si>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</si>
  <si>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</si>
  <si>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</si>
  <si>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</si>
  <si>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</si>
  <si>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</si>
  <si>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</si>
  <si>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</si>
  <si>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</si>
  <si>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</si>
  <si>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</si>
  <si>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</si>
  <si>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</si>
  <si>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</si>
  <si>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</si>
  <si>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</si>
  <si>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</si>
  <si>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</si>
  <si>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</si>
  <si>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</si>
  <si>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</si>
  <si>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</si>
  <si>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</si>
  <si>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</si>
  <si>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</si>
  <si>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</si>
  <si>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</si>
  <si>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</si>
  <si>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</si>
  <si>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</si>
  <si>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</si>
  <si>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</si>
  <si>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</si>
  <si>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</si>
  <si>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</si>
  <si>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</si>
  <si>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</si>
  <si>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</si>
  <si>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</si>
  <si>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</si>
  <si>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</si>
  <si>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</si>
  <si>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</si>
  <si>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</si>
  <si>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</si>
  <si>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</si>
  <si>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</si>
  <si>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</si>
  <si>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</si>
  <si>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</si>
  <si>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</si>
  <si>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</si>
  <si>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</si>
  <si>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</si>
  <si>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</si>
  <si>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</si>
  <si>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</si>
  <si>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</si>
  <si>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</si>
  <si>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</si>
  <si>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</si>
  <si>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</si>
  <si>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</si>
  <si>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</si>
  <si>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</si>
  <si>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</si>
  <si>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</si>
  <si>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</si>
  <si>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</si>
  <si>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</si>
  <si>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</si>
  <si>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</si>
  <si>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</si>
  <si>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</si>
  <si>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</si>
  <si>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</si>
  <si>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</si>
  <si>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</si>
  <si>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</si>
  <si>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</si>
  <si>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</si>
  <si>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</si>
  <si>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</si>
  <si>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</si>
  <si>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</si>
  <si>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</si>
  <si>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</si>
  <si>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</si>
  <si>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</si>
  <si>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</si>
  <si>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</si>
  <si>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</si>
  <si>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</si>
  <si>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</si>
  <si>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</si>
  <si>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</si>
  <si>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</si>
  <si>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</si>
  <si>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</si>
  <si>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</si>
  <si>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</si>
  <si>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</si>
  <si>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</si>
  <si>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</si>
  <si>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</si>
  <si>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</si>
  <si>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</si>
  <si>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</si>
  <si>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</si>
  <si>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</si>
  <si>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</si>
  <si>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</si>
  <si>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</si>
  <si>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</si>
  <si>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</si>
  <si>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</si>
  <si>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</si>
  <si>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</si>
  <si>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</si>
  <si>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</si>
  <si>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</si>
  <si>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</si>
  <si>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</si>
  <si>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</si>
  <si>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</si>
  <si>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</si>
  <si>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</si>
  <si>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</si>
  <si>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</si>
  <si>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</si>
  <si>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</si>
  <si>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</si>
  <si>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</si>
  <si>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</si>
  <si>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</si>
  <si>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</si>
  <si>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</si>
  <si>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</si>
  <si>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</si>
  <si>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</si>
  <si>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</si>
  <si>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</si>
  <si>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</si>
  <si>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</si>
  <si>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</si>
  <si>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</si>
  <si>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</si>
  <si>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</si>
  <si>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</si>
  <si>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</si>
  <si>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</si>
  <si>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</si>
  <si>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</si>
  <si>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</si>
  <si>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</si>
  <si>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</si>
  <si>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</si>
  <si>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</si>
  <si>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</si>
  <si>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</si>
  <si>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</si>
  <si>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</si>
  <si>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</si>
  <si>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</si>
  <si>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</si>
  <si>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</si>
  <si>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</si>
  <si>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</si>
  <si>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</si>
  <si>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</si>
  <si>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</si>
  <si>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</si>
  <si>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</si>
  <si>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</si>
  <si>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</si>
  <si>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</si>
  <si>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</si>
  <si>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</si>
  <si>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</si>
  <si>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</si>
  <si>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</si>
  <si>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</si>
  <si>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</si>
  <si>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</si>
  <si>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</si>
  <si>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</si>
  <si>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</si>
  <si>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</si>
  <si>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</si>
  <si>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</si>
  <si>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</si>
  <si>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</si>
  <si>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</si>
  <si>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</si>
  <si>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</si>
  <si>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</si>
  <si>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</si>
  <si>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</si>
  <si>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</si>
  <si>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</si>
  <si>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</si>
  <si>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</si>
  <si>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</si>
  <si>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</si>
  <si>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</si>
  <si>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</si>
  <si>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</si>
  <si>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</si>
  <si>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</si>
  <si>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</si>
  <si>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</si>
  <si>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</si>
  <si>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</si>
  <si>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</si>
  <si>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</si>
  <si>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</si>
  <si>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</si>
  <si>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</si>
  <si>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</si>
  <si>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</si>
  <si>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</si>
  <si>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</si>
  <si>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</si>
  <si>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</si>
  <si>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</si>
  <si>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</si>
  <si>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</si>
  <si>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</si>
  <si>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</si>
  <si>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</si>
  <si>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</si>
  <si>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</si>
  <si>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</si>
  <si>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</si>
  <si>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</si>
  <si>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</si>
  <si>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</si>
  <si>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</si>
  <si>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</si>
  <si>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</si>
  <si>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</si>
  <si>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</si>
  <si>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</si>
  <si>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</si>
  <si>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</si>
  <si>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</si>
  <si>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</si>
  <si>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</si>
  <si>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</si>
  <si>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</si>
  <si>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</si>
  <si>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</si>
  <si>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</si>
  <si>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</si>
  <si>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</si>
  <si>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</si>
  <si>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</si>
  <si>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</si>
  <si>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</si>
  <si>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</si>
  <si>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</si>
  <si>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</si>
  <si>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</si>
  <si>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</si>
  <si>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</si>
  <si>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</si>
  <si>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</si>
  <si>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</si>
  <si>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</si>
  <si>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</si>
  <si>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</si>
  <si>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</si>
  <si>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</si>
  <si>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</si>
  <si>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</si>
  <si>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</si>
  <si>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</si>
  <si>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</si>
  <si>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</si>
  <si>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</si>
  <si>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</si>
  <si>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</si>
  <si>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</si>
  <si>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</si>
  <si>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</si>
  <si>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</si>
  <si>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</si>
  <si>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</si>
  <si>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</si>
  <si>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</si>
  <si>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</si>
  <si>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</si>
  <si>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</si>
  <si>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</si>
  <si>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</si>
  <si>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</si>
  <si>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</si>
  <si>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</si>
  <si>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</si>
  <si>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</si>
  <si>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</si>
  <si>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</si>
  <si>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</si>
  <si>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</si>
  <si>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</si>
  <si>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</si>
  <si>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</si>
  <si>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</si>
  <si>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</si>
  <si>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</si>
  <si>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</si>
  <si>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</si>
  <si>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</si>
  <si>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</si>
  <si>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</si>
  <si>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</si>
  <si>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</si>
  <si>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</si>
  <si>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</si>
  <si>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</si>
  <si>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</si>
  <si>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</si>
  <si>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</si>
  <si>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</si>
  <si>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</si>
  <si>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</si>
  <si>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</si>
  <si>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</si>
  <si>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</si>
  <si>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</si>
  <si>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</si>
  <si>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</si>
  <si>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</si>
  <si>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</si>
  <si>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</si>
  <si>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</si>
  <si>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</si>
  <si>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</si>
  <si>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</si>
  <si>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</si>
  <si>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</si>
  <si>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</si>
  <si>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</si>
  <si>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</si>
  <si>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</si>
  <si>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</si>
  <si>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</si>
  <si>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</si>
  <si>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</si>
  <si>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</si>
  <si>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</si>
  <si>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</si>
  <si>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</si>
  <si>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</si>
  <si>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</si>
  <si>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</si>
  <si>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</si>
  <si>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</si>
  <si>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</si>
  <si>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</si>
  <si>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</si>
  <si>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</si>
  <si>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</si>
  <si>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</si>
  <si>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</si>
  <si>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</si>
  <si>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</si>
  <si>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</si>
  <si>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</si>
  <si>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</si>
  <si>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</si>
  <si>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</si>
  <si>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</si>
  <si>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</si>
  <si>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</si>
  <si>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</si>
  <si>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</si>
  <si>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</si>
  <si>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</si>
  <si>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</si>
  <si>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</si>
  <si>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</si>
  <si>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</si>
  <si>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</si>
  <si>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</si>
  <si>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</si>
  <si>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</si>
  <si>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</si>
  <si>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</si>
  <si>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</si>
  <si>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</si>
  <si>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</si>
  <si>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</si>
  <si>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</si>
  <si>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</si>
  <si>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</si>
  <si>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</si>
  <si>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</si>
  <si>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</si>
  <si>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</si>
  <si>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</si>
  <si>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</si>
  <si>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</si>
  <si>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</si>
  <si>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</si>
  <si>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</si>
  <si>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</si>
  <si>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</si>
  <si>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</si>
  <si>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</si>
  <si>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</si>
  <si>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</si>
  <si>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</si>
  <si>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</si>
  <si>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</si>
  <si>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</si>
  <si>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</si>
  <si>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</si>
  <si>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</si>
  <si>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</si>
  <si>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</si>
  <si>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</si>
  <si>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</si>
  <si>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</si>
  <si>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</si>
  <si>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</si>
  <si>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</si>
  <si>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</si>
  <si>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</si>
  <si>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</si>
  <si>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</si>
  <si>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</si>
  <si>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</si>
  <si>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</si>
  <si>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</si>
  <si>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</si>
  <si>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</si>
  <si>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</si>
  <si>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</si>
  <si>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</si>
  <si>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</si>
  <si>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</si>
  <si>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</si>
  <si>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</si>
  <si>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</si>
  <si>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</si>
  <si>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</si>
  <si>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</si>
  <si>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</si>
  <si>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</si>
  <si>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</si>
  <si>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</si>
  <si>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</si>
  <si>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</si>
  <si>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</si>
  <si>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</si>
  <si>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</si>
  <si>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</si>
  <si>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</si>
  <si>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</si>
  <si>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</si>
  <si>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</si>
  <si>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</si>
  <si>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</si>
  <si>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</si>
  <si>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</si>
  <si>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</si>
  <si>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</si>
  <si>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</si>
  <si>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</si>
  <si>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</si>
  <si>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</si>
  <si>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</si>
  <si>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</si>
  <si>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</si>
  <si>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</si>
  <si>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</si>
  <si>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</si>
  <si>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</si>
  <si>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</si>
  <si>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</si>
  <si>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</si>
  <si>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</si>
  <si>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</si>
  <si>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</si>
  <si>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</si>
  <si>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</si>
  <si>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</si>
  <si>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</si>
  <si>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</si>
  <si>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</si>
  <si>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</si>
  <si>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</si>
  <si>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</si>
  <si>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</si>
  <si>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</si>
  <si>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</si>
  <si>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</si>
  <si>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</si>
  <si>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</si>
  <si>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</si>
  <si>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</si>
  <si>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</si>
  <si>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</si>
  <si>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</si>
  <si>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</si>
  <si>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</si>
  <si>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</si>
  <si>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</si>
  <si>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</si>
  <si>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</si>
  <si>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</si>
  <si>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</si>
  <si>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</si>
  <si>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</si>
  <si>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</si>
  <si>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</si>
  <si>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</si>
  <si>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</si>
  <si>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</si>
  <si>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</si>
  <si>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</si>
  <si>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</si>
  <si>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</si>
  <si>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</si>
  <si>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</si>
  <si>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</si>
  <si>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</si>
  <si>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</si>
  <si>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</si>
  <si>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</si>
  <si>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</si>
  <si>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</si>
  <si>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</si>
  <si>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</si>
  <si>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</si>
  <si>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</si>
  <si>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</si>
  <si>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</si>
  <si>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</si>
  <si>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</si>
  <si>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</si>
  <si>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</si>
  <si>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</si>
  <si>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</si>
  <si>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</si>
  <si>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</si>
  <si>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</si>
  <si>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</si>
  <si>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</si>
  <si>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</si>
  <si>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</si>
  <si>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</si>
  <si>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</si>
  <si>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</si>
  <si>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</si>
  <si>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</si>
  <si>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</si>
  <si>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</si>
  <si>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</si>
  <si>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</si>
  <si>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</si>
  <si>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</si>
  <si>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</si>
  <si>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</si>
  <si>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</si>
  <si>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</si>
  <si>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</si>
  <si>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</si>
  <si>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</si>
  <si>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</si>
  <si>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</si>
  <si>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</si>
  <si>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</si>
  <si>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</si>
  <si>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</si>
  <si>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</si>
  <si>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</si>
  <si>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</si>
  <si>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</si>
  <si>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</si>
  <si>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</si>
  <si>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</si>
  <si>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</si>
  <si>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</si>
  <si>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</si>
  <si>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</si>
  <si>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</si>
  <si>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</si>
  <si>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</si>
  <si>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</si>
  <si>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</si>
  <si>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</si>
  <si>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</si>
  <si>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</si>
  <si>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</si>
  <si>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</si>
  <si>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</si>
  <si>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</si>
  <si>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</si>
  <si>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</si>
  <si>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</si>
  <si>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</si>
  <si>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</si>
  <si>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</si>
  <si>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</si>
  <si>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</si>
  <si>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</si>
  <si>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</si>
  <si>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</si>
  <si>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</si>
  <si>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</si>
  <si>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</si>
  <si>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</si>
  <si>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</si>
  <si>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</si>
  <si>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</si>
  <si>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</si>
  <si>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</si>
  <si>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</si>
  <si>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</si>
  <si>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</si>
  <si>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</si>
  <si>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</si>
  <si>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</si>
  <si>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</si>
  <si>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</si>
  <si>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</si>
  <si>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</si>
  <si>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</si>
  <si>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</si>
  <si>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</si>
  <si>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</si>
  <si>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</si>
  <si>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</si>
  <si>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</si>
  <si>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</si>
  <si>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</si>
  <si>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</si>
  <si>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</si>
  <si>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</si>
  <si>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</si>
  <si>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</si>
  <si>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</si>
  <si>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</si>
  <si>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</si>
  <si>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</si>
  <si>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</si>
  <si>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</si>
  <si>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</si>
  <si>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</si>
  <si>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</si>
  <si>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</si>
  <si>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</si>
  <si>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</si>
  <si>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</si>
  <si>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</si>
  <si>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</si>
  <si>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</si>
  <si>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</si>
  <si>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</si>
  <si>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</si>
  <si>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</si>
  <si>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</si>
  <si>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</si>
  <si>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</si>
  <si>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</si>
  <si>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</si>
  <si>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</si>
  <si>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</si>
  <si>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</si>
  <si>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</si>
  <si>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</si>
  <si>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</si>
  <si>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</si>
  <si>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</si>
  <si>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</si>
  <si>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</si>
  <si>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</si>
  <si>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</si>
  <si>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</si>
  <si>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</si>
  <si>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</si>
  <si>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</si>
  <si>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</si>
  <si>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</si>
  <si>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</si>
  <si>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</si>
  <si>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</si>
  <si>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</si>
  <si>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</si>
  <si>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</si>
  <si>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</si>
  <si>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</si>
  <si>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</si>
  <si>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</si>
  <si>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</si>
  <si>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</si>
  <si>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</si>
  <si>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</si>
  <si>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</si>
  <si>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</si>
  <si>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</si>
  <si>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</si>
  <si>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</si>
  <si>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</si>
  <si>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</si>
  <si>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</si>
  <si>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</si>
  <si>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</si>
  <si>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</si>
  <si>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</si>
  <si>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</si>
  <si>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</si>
  <si>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</si>
  <si>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</si>
  <si>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</si>
  <si>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</si>
  <si>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</si>
  <si>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</si>
  <si>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</si>
  <si>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</si>
  <si>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</si>
  <si>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</si>
  <si>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</si>
  <si>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</si>
  <si>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</si>
  <si>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</si>
  <si>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</si>
  <si>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</si>
  <si>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</si>
  <si>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</si>
  <si>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</si>
  <si>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</si>
  <si>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</si>
  <si>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</si>
  <si>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</si>
  <si>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</si>
  <si>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</si>
  <si>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</si>
  <si>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</si>
  <si>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</si>
  <si>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</si>
  <si>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</si>
  <si>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</si>
  <si>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</si>
  <si>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</si>
  <si>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</si>
  <si>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</si>
  <si>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</si>
  <si>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</si>
  <si>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</si>
  <si>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</si>
  <si>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</si>
  <si>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</si>
  <si>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</si>
  <si>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</si>
  <si>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</si>
  <si>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</si>
  <si>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</si>
  <si>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</si>
  <si>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</si>
  <si>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</si>
  <si>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</si>
  <si>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</si>
  <si>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</si>
  <si>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</si>
  <si>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</si>
  <si>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</si>
  <si>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</si>
  <si>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</si>
  <si>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</si>
  <si>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</si>
  <si>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</si>
  <si>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</si>
  <si>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</si>
  <si>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</si>
  <si>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</si>
  <si>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</si>
  <si>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</si>
  <si>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</si>
  <si>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</si>
  <si>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</si>
  <si>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</si>
  <si>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</si>
  <si>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</si>
  <si>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</si>
  <si>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</si>
  <si>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</si>
  <si>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</si>
  <si>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</si>
  <si>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</si>
  <si>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</si>
  <si>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</si>
  <si>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</si>
  <si>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</si>
  <si>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</si>
  <si>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</si>
  <si>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</si>
  <si>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</si>
  <si>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</si>
  <si>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</si>
  <si>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</si>
  <si>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</si>
  <si>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</si>
  <si>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</si>
  <si>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</si>
  <si>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</si>
  <si>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</si>
  <si>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</si>
  <si>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</si>
  <si>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</si>
  <si>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</si>
  <si>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</si>
  <si>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</si>
  <si>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</si>
  <si>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</si>
  <si>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</si>
  <si>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</si>
  <si>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</si>
  <si>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</si>
  <si>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</si>
  <si>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</si>
  <si>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</si>
  <si>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</si>
  <si>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</si>
  <si>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</si>
  <si>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</si>
  <si>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</si>
  <si>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</si>
  <si>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</si>
  <si>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</si>
  <si>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</si>
  <si>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</si>
  <si>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</si>
  <si>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</si>
  <si>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</si>
  <si>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</si>
  <si>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</si>
  <si>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</si>
  <si>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</si>
  <si>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</si>
  <si>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</si>
  <si>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</si>
  <si>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</si>
  <si>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</si>
  <si>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</si>
  <si>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</si>
  <si>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</si>
  <si>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</si>
  <si>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</si>
  <si>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</si>
  <si>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</si>
  <si>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</si>
  <si>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</si>
  <si>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</si>
  <si>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</si>
  <si>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</si>
  <si>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</si>
  <si>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</si>
  <si>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</si>
  <si>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</si>
  <si>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</si>
  <si>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</si>
  <si>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</si>
  <si>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</si>
  <si>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</si>
  <si>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</si>
  <si>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</si>
  <si>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</si>
  <si>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</si>
  <si>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</si>
  <si>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</si>
  <si>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</si>
  <si>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</si>
  <si>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</si>
  <si>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</si>
  <si>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</si>
  <si>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</si>
  <si>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</si>
  <si>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</si>
  <si>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</si>
  <si>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</si>
  <si>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</si>
  <si>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</si>
  <si>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</si>
  <si>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</si>
  <si>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</si>
  <si>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</si>
  <si>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</si>
  <si>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</si>
  <si>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</si>
  <si>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</si>
  <si>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</si>
  <si>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</si>
  <si>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</si>
  <si>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</si>
  <si>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</si>
  <si>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</si>
  <si>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</si>
  <si>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</si>
  <si>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</si>
  <si>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</si>
  <si>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</si>
  <si>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</si>
  <si>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</si>
  <si>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</si>
  <si>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</si>
  <si>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</si>
  <si>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</si>
  <si>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</si>
  <si>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</si>
  <si>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</si>
  <si>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</si>
  <si>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</si>
  <si>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</si>
  <si>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</si>
  <si>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</si>
  <si>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</si>
  <si>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</si>
  <si>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</si>
  <si>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</si>
  <si>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</si>
  <si>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</si>
  <si>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</si>
  <si>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</si>
  <si>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</si>
  <si>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</si>
  <si>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</si>
  <si>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</si>
  <si>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</si>
  <si>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</si>
  <si>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</si>
  <si>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</si>
  <si>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</si>
  <si>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</si>
  <si>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</si>
  <si>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</si>
  <si>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</si>
  <si>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</si>
  <si>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</si>
  <si>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</si>
  <si>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</si>
  <si>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</si>
  <si>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</si>
  <si>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</si>
  <si>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</si>
  <si>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</si>
  <si>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</si>
  <si>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</si>
  <si>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</si>
  <si>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</si>
  <si>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</si>
  <si>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</si>
  <si>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</si>
  <si>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</si>
  <si>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</si>
  <si>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</si>
  <si>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</si>
  <si>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</si>
  <si>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</si>
  <si>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</si>
  <si>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</si>
  <si>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</si>
  <si>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</si>
  <si>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</si>
  <si>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</si>
  <si>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</si>
  <si>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</si>
  <si>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</si>
  <si>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</si>
  <si>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</si>
  <si>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</si>
  <si>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</si>
  <si>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</si>
  <si>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</si>
  <si>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</si>
  <si>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</si>
  <si>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</si>
  <si>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</si>
  <si>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</si>
  <si>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</si>
  <si>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</si>
  <si>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</si>
  <si>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</si>
  <si>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</si>
  <si>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</si>
  <si>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</si>
  <si>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</si>
  <si>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</si>
  <si>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</si>
  <si>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</si>
  <si>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</si>
  <si>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</si>
  <si>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</si>
  <si>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</si>
  <si>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</si>
  <si>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</si>
  <si>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</si>
  <si>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</si>
  <si>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</si>
  <si>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</si>
  <si>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</si>
  <si>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</si>
  <si>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</si>
  <si>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</si>
  <si>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</si>
  <si>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</si>
  <si>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</si>
  <si>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</si>
  <si>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</si>
  <si>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</si>
  <si>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</si>
  <si>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</si>
  <si>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</si>
  <si>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</si>
  <si>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</si>
  <si>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</si>
  <si>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</si>
  <si>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</si>
  <si>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</si>
  <si>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</si>
  <si>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</si>
  <si>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</si>
  <si>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</si>
  <si>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</si>
  <si>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</si>
  <si>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</si>
  <si>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</si>
  <si>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</si>
  <si>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</si>
  <si>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</si>
  <si>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</si>
  <si>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</si>
  <si>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</si>
  <si>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</si>
  <si>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</si>
  <si>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</si>
  <si>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</si>
  <si>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</si>
  <si>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</si>
  <si>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</si>
  <si>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</si>
  <si>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</si>
  <si>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</si>
  <si>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</si>
  <si>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</si>
  <si>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</si>
  <si>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</si>
  <si>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</si>
  <si>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</si>
  <si>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</si>
  <si>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</si>
  <si>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</si>
  <si>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</si>
  <si>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</si>
  <si>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</si>
  <si>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</si>
  <si>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</si>
  <si>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</si>
  <si>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</si>
  <si>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</si>
  <si>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</si>
  <si>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</si>
  <si>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</si>
  <si>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</si>
  <si>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</si>
  <si>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</si>
  <si>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</si>
  <si>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</si>
  <si>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</si>
  <si>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</si>
  <si>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</si>
  <si>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</si>
  <si>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</si>
  <si>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</si>
  <si>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</si>
  <si>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</si>
  <si>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</si>
  <si>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</si>
  <si>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</si>
  <si>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</si>
  <si>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</si>
  <si>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</si>
  <si>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</si>
  <si>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</si>
  <si>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</si>
  <si>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</si>
  <si>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</si>
  <si>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</si>
  <si>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</si>
  <si>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</si>
  <si>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</si>
  <si>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</si>
  <si>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</si>
  <si>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</si>
  <si>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</si>
  <si>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</si>
  <si>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</si>
  <si>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</si>
  <si>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</si>
  <si>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</si>
  <si>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</si>
  <si>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</si>
  <si>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</si>
  <si>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</si>
  <si>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</si>
  <si>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</si>
  <si>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</si>
  <si>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</si>
  <si>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</si>
  <si>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</si>
  <si>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</si>
  <si>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</si>
  <si>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</si>
  <si>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</si>
  <si>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</si>
  <si>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</si>
  <si>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</si>
  <si>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</si>
  <si>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</si>
  <si>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</si>
  <si>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</si>
  <si>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</si>
  <si>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</si>
  <si>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</si>
  <si>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</si>
  <si>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</si>
  <si>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</si>
  <si>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</si>
  <si>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</si>
  <si>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</si>
  <si>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</si>
  <si>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</si>
  <si>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</si>
  <si>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</si>
  <si>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</si>
  <si>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</si>
  <si>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</si>
  <si>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</si>
  <si>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</si>
  <si>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</si>
  <si>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</si>
  <si>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</si>
  <si>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</si>
  <si>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</si>
  <si>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</si>
  <si>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</si>
  <si>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</si>
  <si>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</si>
  <si>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</si>
  <si>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</si>
  <si>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</si>
  <si>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</si>
  <si>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</si>
  <si>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</si>
  <si>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</si>
  <si>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</si>
  <si>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</si>
  <si>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</si>
  <si>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</si>
  <si>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</si>
  <si>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</si>
  <si>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</si>
  <si>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</si>
  <si>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</si>
  <si>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</si>
  <si>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</si>
  <si>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</si>
  <si>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</si>
  <si>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</si>
  <si>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</si>
  <si>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</si>
  <si>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</si>
  <si>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</si>
  <si>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</si>
  <si>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</si>
  <si>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</si>
  <si>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</si>
  <si>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</si>
  <si>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</si>
  <si>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</si>
  <si>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</si>
  <si>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</si>
  <si>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</si>
  <si>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</si>
  <si>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</si>
  <si>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</si>
  <si>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</si>
  <si>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</si>
  <si>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</si>
  <si>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</si>
  <si>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</si>
  <si>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</si>
  <si>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</si>
  <si>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</si>
  <si>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</si>
  <si>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</si>
  <si>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</si>
  <si>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</si>
  <si>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</si>
  <si>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</si>
  <si>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</si>
  <si>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</si>
  <si>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</si>
  <si>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</si>
  <si>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</si>
  <si>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</si>
  <si>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</si>
  <si>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</si>
  <si>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</si>
  <si>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</si>
  <si>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</si>
  <si>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</si>
  <si>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</si>
  <si>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</si>
  <si>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</si>
  <si>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</si>
  <si>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</si>
  <si>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</si>
  <si>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</si>
  <si>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</si>
  <si>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</si>
  <si>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</si>
  <si>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</si>
  <si>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</si>
  <si>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</si>
  <si>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</si>
  <si>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</si>
  <si>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</si>
  <si>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</si>
  <si>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</si>
  <si>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</si>
  <si>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</si>
  <si>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</si>
  <si>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</si>
  <si>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</si>
  <si>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</si>
  <si>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</si>
  <si>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</si>
  <si>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</si>
  <si>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</si>
  <si>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</si>
  <si>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</si>
  <si>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</si>
  <si>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</si>
  <si>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</si>
  <si>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</si>
  <si>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</si>
  <si>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</si>
  <si>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</si>
  <si>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</si>
  <si>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</si>
  <si>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</si>
  <si>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</si>
  <si>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</si>
  <si>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</si>
  <si>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</si>
  <si>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</si>
  <si>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</si>
  <si>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</si>
  <si>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</si>
  <si>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</si>
  <si>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</si>
  <si>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</si>
  <si>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</si>
  <si>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</si>
  <si>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</si>
  <si>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</si>
  <si>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</si>
  <si>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</si>
  <si>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</si>
  <si>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</si>
  <si>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</si>
  <si>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</si>
  <si>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</si>
  <si>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</si>
  <si>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</si>
  <si>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</si>
  <si>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</si>
  <si>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</si>
  <si>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</si>
  <si>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</si>
  <si>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</si>
  <si>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</si>
  <si>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</si>
  <si>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</si>
  <si>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</si>
  <si>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</si>
  <si>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</si>
  <si>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</si>
  <si>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</si>
  <si>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</si>
  <si>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</si>
  <si>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</si>
  <si>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</si>
  <si>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</si>
  <si>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</si>
  <si>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</si>
  <si>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</si>
  <si>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</si>
  <si>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</si>
  <si>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</si>
  <si>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</si>
  <si>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</si>
  <si>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</si>
  <si>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</si>
  <si>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</si>
  <si>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</si>
  <si>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</si>
  <si>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</si>
  <si>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</si>
  <si>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</si>
  <si>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</si>
  <si>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</si>
  <si>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</si>
  <si>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</si>
  <si>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</si>
  <si>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</si>
  <si>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</si>
  <si>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</si>
  <si>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</si>
  <si>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</si>
  <si>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</si>
  <si>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</si>
  <si>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</si>
  <si>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</si>
  <si>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</si>
  <si>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</si>
  <si>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</si>
  <si>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</si>
  <si>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</si>
  <si>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</si>
  <si>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</si>
  <si>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</si>
  <si>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</si>
  <si>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</si>
  <si>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</si>
  <si>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</si>
  <si>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</si>
  <si>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</si>
  <si>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</si>
  <si>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</si>
  <si>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</si>
  <si>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</si>
  <si>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</si>
  <si>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</si>
  <si>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</si>
  <si>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</si>
  <si>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</si>
  <si>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</si>
  <si>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</si>
  <si>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</si>
  <si>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</si>
  <si>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</si>
  <si>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</si>
  <si>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</si>
  <si>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</si>
  <si>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</si>
  <si>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</si>
  <si>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</si>
  <si>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</si>
  <si>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</si>
  <si>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</si>
  <si>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</si>
  <si>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</si>
  <si>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</si>
  <si>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</si>
  <si>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</si>
  <si>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</si>
  <si>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</si>
  <si>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</si>
  <si>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</si>
  <si>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</si>
  <si>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</si>
  <si>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</si>
  <si>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</si>
  <si>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</si>
  <si>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</si>
  <si>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</si>
  <si>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</si>
  <si>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</si>
  <si>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</si>
  <si>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</si>
  <si>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</si>
  <si>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</si>
  <si>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</si>
  <si>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</si>
  <si>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</si>
  <si>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</si>
  <si>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</si>
  <si>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</si>
  <si>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</si>
  <si>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</si>
  <si>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</si>
  <si>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</si>
  <si>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</si>
  <si>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</si>
  <si>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</si>
  <si>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</si>
  <si>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</si>
  <si>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</si>
  <si>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</si>
  <si>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</si>
  <si>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</si>
  <si>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</si>
  <si>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</si>
  <si>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</si>
  <si>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</si>
  <si>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</si>
  <si>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</si>
  <si>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</si>
  <si>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</si>
  <si>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</si>
  <si>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</si>
  <si>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</si>
  <si>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</si>
  <si>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</si>
  <si>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</si>
  <si>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</si>
  <si>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</si>
  <si>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</si>
  <si>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</si>
  <si>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</si>
  <si>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</si>
  <si>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</si>
  <si>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</si>
  <si>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</si>
  <si>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</si>
  <si>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</si>
  <si>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</si>
  <si>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</si>
  <si>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</si>
  <si>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</si>
  <si>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</si>
  <si>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</si>
  <si>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</si>
  <si>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</si>
  <si>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</si>
  <si>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</si>
  <si>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</si>
  <si>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</si>
  <si>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</si>
  <si>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</si>
  <si>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</si>
  <si>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</si>
  <si>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</si>
  <si>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</si>
  <si>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</si>
  <si>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</si>
  <si>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</si>
  <si>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</si>
  <si>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</si>
  <si>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</si>
  <si>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</si>
  <si>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</si>
  <si>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</si>
  <si>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</si>
  <si>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</si>
  <si>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</si>
  <si>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</si>
  <si>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</si>
  <si>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</si>
  <si>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</si>
  <si>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</si>
  <si>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</si>
  <si>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</si>
  <si>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</si>
  <si>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</si>
  <si>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</si>
  <si>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</si>
  <si>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</si>
  <si>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</si>
  <si>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</si>
  <si>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</si>
  <si>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</si>
  <si>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</si>
  <si>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</si>
  <si>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</si>
  <si>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</si>
  <si>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</si>
  <si>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</si>
  <si>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</si>
  <si>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</si>
  <si>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</si>
  <si>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</si>
  <si>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</si>
  <si>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</si>
  <si>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</si>
  <si>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</si>
  <si>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</si>
  <si>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</si>
  <si>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</si>
  <si>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</si>
  <si>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</si>
  <si>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</si>
  <si>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</si>
  <si>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</si>
  <si>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</si>
  <si>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</si>
  <si>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</si>
  <si>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</si>
  <si>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</si>
  <si>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</si>
  <si>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</si>
  <si>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</si>
  <si>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</si>
  <si>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</si>
  <si>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</si>
  <si>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</si>
  <si>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</si>
  <si>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</si>
  <si>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</si>
  <si>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</si>
  <si>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</si>
  <si>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</si>
  <si>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</si>
  <si>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</si>
  <si>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</si>
  <si>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</si>
  <si>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</si>
  <si>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</si>
  <si>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</si>
  <si>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</si>
  <si>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</si>
  <si>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</si>
  <si>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</si>
  <si>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</si>
  <si>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</si>
  <si>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</si>
  <si>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</si>
  <si>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</si>
  <si>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</si>
  <si>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</si>
  <si>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</si>
  <si>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</si>
  <si>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</si>
  <si>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</si>
  <si>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</si>
  <si>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</si>
  <si>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</si>
  <si>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</si>
  <si>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</si>
  <si>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</si>
  <si>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</si>
  <si>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</si>
  <si>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</si>
  <si>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</si>
  <si>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</si>
  <si>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</si>
  <si>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</si>
  <si>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</si>
  <si>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</si>
  <si>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</si>
  <si>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</si>
  <si>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</si>
  <si>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</si>
  <si>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</si>
  <si>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</si>
  <si>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</si>
  <si>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</si>
  <si>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</si>
  <si>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</si>
  <si>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</si>
  <si>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</si>
  <si>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</si>
  <si>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</si>
  <si>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</si>
  <si>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</si>
  <si>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</si>
  <si>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</si>
  <si>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</si>
  <si>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</si>
  <si>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</si>
  <si>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</si>
  <si>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</si>
  <si>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</si>
  <si>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</si>
  <si>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</si>
  <si>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</si>
  <si>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</si>
  <si>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</si>
  <si>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</si>
  <si>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</si>
  <si>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</si>
  <si>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</si>
  <si>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</si>
  <si>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</si>
  <si>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</si>
  <si>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</si>
  <si>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</si>
  <si>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</si>
  <si>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</si>
  <si>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</si>
  <si>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</si>
  <si>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</si>
  <si>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</si>
  <si>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</si>
  <si>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</si>
  <si>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</si>
  <si>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</si>
  <si>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</si>
  <si>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</si>
  <si>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</si>
  <si>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</si>
  <si>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</si>
  <si>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</si>
  <si>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</si>
  <si>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</si>
  <si>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</si>
  <si>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</si>
  <si>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</si>
  <si>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</si>
  <si>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</si>
  <si>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</si>
  <si>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</si>
  <si>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</si>
  <si>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</si>
  <si>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</si>
  <si>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</si>
  <si>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</si>
  <si>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</si>
  <si>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</si>
  <si>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</si>
  <si>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</si>
  <si>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</si>
  <si>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</si>
  <si>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</si>
  <si>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</si>
  <si>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</si>
  <si>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</si>
  <si>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</si>
  <si>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</si>
  <si>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</si>
  <si>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</si>
  <si>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</si>
  <si>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</si>
  <si>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</si>
  <si>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</si>
  <si>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</si>
  <si>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</si>
  <si>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</si>
  <si>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</si>
  <si>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</si>
  <si>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</si>
  <si>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</si>
  <si>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</si>
  <si>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</si>
  <si>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</si>
  <si>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</si>
  <si>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</si>
  <si>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</si>
  <si>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</si>
  <si>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</si>
  <si>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</si>
  <si>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</si>
  <si>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</si>
  <si>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</si>
  <si>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</si>
  <si>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</si>
  <si>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</si>
  <si>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</si>
  <si>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</si>
  <si>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</si>
  <si>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</si>
  <si>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</si>
  <si>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</si>
  <si>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</si>
  <si>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</si>
  <si>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</si>
  <si>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</si>
  <si>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</si>
  <si>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</si>
  <si>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</si>
  <si>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</si>
  <si>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</si>
  <si>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</si>
  <si>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</si>
  <si>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</si>
  <si>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</si>
  <si>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</si>
  <si>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</si>
  <si>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</si>
  <si>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</si>
  <si>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</si>
  <si>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</si>
  <si>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</si>
  <si>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</si>
  <si>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</si>
  <si>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</si>
  <si>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</si>
  <si>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</si>
  <si>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</si>
  <si>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</si>
  <si>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</si>
  <si>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</si>
  <si>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</si>
  <si>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</si>
  <si>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</si>
  <si>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</si>
  <si>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</si>
  <si>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</si>
  <si>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</si>
  <si>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</si>
  <si>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</si>
  <si>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</si>
  <si>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</si>
  <si>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</si>
  <si>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</si>
  <si>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</si>
  <si>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</si>
  <si>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</si>
  <si>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</si>
  <si>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</si>
  <si>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</si>
  <si>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</si>
  <si>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</si>
  <si>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</si>
  <si>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</si>
  <si>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</si>
  <si>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</si>
  <si>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</si>
  <si>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</si>
  <si>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</si>
  <si>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</si>
  <si>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</si>
  <si>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</si>
  <si>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</si>
  <si>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</si>
  <si>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</si>
  <si>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</si>
  <si>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</si>
  <si>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</si>
  <si>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</si>
  <si>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</si>
  <si>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</si>
  <si>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</si>
  <si>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</si>
  <si>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</si>
  <si>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</si>
  <si>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</si>
  <si>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</si>
  <si>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</si>
  <si>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</si>
  <si>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</si>
  <si>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</si>
  <si>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</si>
  <si>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</si>
  <si>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</si>
  <si>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</si>
  <si>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</si>
  <si>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</si>
  <si>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</si>
  <si>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</si>
  <si>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</si>
  <si>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</si>
  <si>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</si>
  <si>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</si>
  <si>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</si>
  <si>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</si>
  <si>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</si>
  <si>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</si>
  <si>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</si>
  <si>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</si>
  <si>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</si>
  <si>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</si>
  <si>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</si>
  <si>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</si>
  <si>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</si>
  <si>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</si>
  <si>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</si>
  <si>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</si>
  <si>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</si>
  <si>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</si>
  <si>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</si>
  <si>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</si>
  <si>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</si>
  <si>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</si>
  <si>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</si>
  <si>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</si>
  <si>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</si>
  <si>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</si>
  <si>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</si>
  <si>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</si>
  <si>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</si>
  <si>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</si>
  <si>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</si>
  <si>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</si>
  <si>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</si>
  <si>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</si>
  <si>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</si>
  <si>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</si>
  <si>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</si>
  <si>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</si>
  <si>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</si>
  <si>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</si>
  <si>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</si>
  <si>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</si>
  <si>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</si>
  <si>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</si>
  <si>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</si>
  <si>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</si>
  <si>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</si>
  <si>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</si>
  <si>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</si>
  <si>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</si>
  <si>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</si>
  <si>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</si>
  <si>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</si>
  <si>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</si>
  <si>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</si>
  <si>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</si>
  <si>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</si>
  <si>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</si>
  <si>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</si>
  <si>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</si>
  <si>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</si>
  <si>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</si>
  <si>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</si>
  <si>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</si>
  <si>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</si>
  <si>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</si>
  <si>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</si>
  <si>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</si>
  <si>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</si>
  <si>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</si>
  <si>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</si>
  <si>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</si>
  <si>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</si>
  <si>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</si>
  <si>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</si>
  <si>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</si>
  <si>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</si>
  <si>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</si>
  <si>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</si>
  <si>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</si>
  <si>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</si>
  <si>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</si>
  <si>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</si>
  <si>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</si>
  <si>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</si>
  <si>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</si>
  <si>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</si>
  <si>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</si>
  <si>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</si>
  <si>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</si>
  <si>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</si>
  <si>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</si>
  <si>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</si>
  <si>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</si>
  <si>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</si>
  <si>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</si>
  <si>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</si>
  <si>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</si>
  <si>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</si>
  <si>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</si>
  <si>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</si>
  <si>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</si>
  <si>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</si>
  <si>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</si>
  <si>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</si>
  <si>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</si>
  <si>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</si>
  <si>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</si>
  <si>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</si>
  <si>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</si>
  <si>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</si>
  <si>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</si>
  <si>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</si>
  <si>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</si>
  <si>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</si>
  <si>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</si>
  <si>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</si>
  <si>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</si>
  <si>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</si>
  <si>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</si>
  <si>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</si>
  <si>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</si>
  <si>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</si>
  <si>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</si>
  <si>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</si>
  <si>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</si>
  <si>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</si>
  <si>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</si>
  <si>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</si>
  <si>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</si>
  <si>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</si>
  <si>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</si>
  <si>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</si>
  <si>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</si>
  <si>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</si>
  <si>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</si>
  <si>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</si>
  <si>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</si>
  <si>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</si>
  <si>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</si>
  <si>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</si>
  <si>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</si>
  <si>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</si>
  <si>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</si>
  <si>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</si>
  <si>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</si>
  <si>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</si>
  <si>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</si>
  <si>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</si>
  <si>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</si>
  <si>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</si>
  <si>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</si>
  <si>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</si>
  <si>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</si>
  <si>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</si>
  <si>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</si>
  <si>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</si>
  <si>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</si>
  <si>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</si>
  <si>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</si>
  <si>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</si>
  <si>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</si>
  <si>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</si>
  <si>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</si>
  <si>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</si>
  <si>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</si>
  <si>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</si>
  <si>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</si>
  <si>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</si>
  <si>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</si>
  <si>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</si>
  <si>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</si>
  <si>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</si>
  <si>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</si>
  <si>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</si>
  <si>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</si>
  <si>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</si>
  <si>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</si>
  <si>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</si>
  <si>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</si>
  <si>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</si>
  <si>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</si>
  <si>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</si>
  <si>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</si>
  <si>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</si>
  <si>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</si>
  <si>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</si>
  <si>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</si>
  <si>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</si>
  <si>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</si>
  <si>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</si>
  <si>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</si>
  <si>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</si>
  <si>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</si>
  <si>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</si>
  <si>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</si>
  <si>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</si>
  <si>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</si>
  <si>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</si>
  <si>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</si>
  <si>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</si>
  <si>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</si>
  <si>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</si>
  <si>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</si>
  <si>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</si>
  <si>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</si>
  <si>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</si>
  <si>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</si>
  <si>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</si>
  <si>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</si>
  <si>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</si>
  <si>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</si>
  <si>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</si>
  <si>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</si>
  <si>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</si>
  <si>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</si>
  <si>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</si>
  <si>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</si>
  <si>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</si>
  <si>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</si>
  <si>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</si>
  <si>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</si>
  <si>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</si>
  <si>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</si>
  <si>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</si>
  <si>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</si>
  <si>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</si>
  <si>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</si>
  <si>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</si>
  <si>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</si>
  <si>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</si>
  <si>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</si>
  <si>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</si>
  <si>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</si>
  <si>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</si>
  <si>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</si>
  <si>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</si>
  <si>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</si>
  <si>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</si>
  <si>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</si>
  <si>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</si>
  <si>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</si>
  <si>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</si>
  <si>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</si>
  <si>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</si>
  <si>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</si>
  <si>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</si>
  <si>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</si>
  <si>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</si>
  <si>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</si>
  <si>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</si>
  <si>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</si>
  <si>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</si>
  <si>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</si>
  <si>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</si>
  <si>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</si>
  <si>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</si>
  <si>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</si>
  <si>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</si>
  <si>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</si>
  <si>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</si>
  <si>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</si>
  <si>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</si>
  <si>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</si>
  <si>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</si>
  <si>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</si>
  <si>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</si>
  <si>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</si>
  <si>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</si>
  <si>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</si>
  <si>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</si>
  <si>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</si>
  <si>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</si>
  <si>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</si>
  <si>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</si>
  <si>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</si>
  <si>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</si>
  <si>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</si>
  <si>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</si>
  <si>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</si>
  <si>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</si>
  <si>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</si>
  <si>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</si>
  <si>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</si>
  <si>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</si>
  <si>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</si>
  <si>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</si>
  <si>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</si>
  <si>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</si>
  <si>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</si>
  <si>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</si>
  <si>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</si>
  <si>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</si>
  <si>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</si>
  <si>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</si>
  <si>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</si>
  <si>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</si>
  <si>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</si>
  <si>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</si>
  <si>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</si>
  <si>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</si>
  <si>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</si>
  <si>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</si>
  <si>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</si>
  <si>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</si>
  <si>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</si>
  <si>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</si>
  <si>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</si>
  <si>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</si>
  <si>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</si>
  <si>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</si>
  <si>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</si>
  <si>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</si>
  <si>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</si>
  <si>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</si>
  <si>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</si>
  <si>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</si>
  <si>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</si>
  <si>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</si>
  <si>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</si>
  <si>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</si>
  <si>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</si>
  <si>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</si>
  <si>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</si>
  <si>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</si>
  <si>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</si>
  <si>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</si>
  <si>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</si>
  <si>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</si>
  <si>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</si>
  <si>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</si>
  <si>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</si>
  <si>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</si>
  <si>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</si>
  <si>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</si>
  <si>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</si>
  <si>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</si>
  <si>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</si>
  <si>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</si>
  <si>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</si>
  <si>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</si>
  <si>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</si>
  <si>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</si>
  <si>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</si>
  <si>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</si>
  <si>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</si>
  <si>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</si>
  <si>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</si>
  <si>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</si>
  <si>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</si>
  <si>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</si>
  <si>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</si>
  <si>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</si>
  <si>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</si>
  <si>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</si>
  <si>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</si>
  <si>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</si>
  <si>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</si>
  <si>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</si>
  <si>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</si>
  <si>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</si>
  <si>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</si>
  <si>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</si>
  <si>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</si>
  <si>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</si>
  <si>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</si>
  <si>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</si>
  <si>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</si>
  <si>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</si>
  <si>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</si>
  <si>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</si>
  <si>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</si>
  <si>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</si>
  <si>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</si>
  <si>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</si>
  <si>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</si>
  <si>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</si>
  <si>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</si>
  <si>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</si>
  <si>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</si>
  <si>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</si>
  <si>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</si>
  <si>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</si>
  <si>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</si>
  <si>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</si>
  <si>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</si>
  <si>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</si>
  <si>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</si>
  <si>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</si>
  <si>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</si>
  <si>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</si>
  <si>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</si>
  <si>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</si>
  <si>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</si>
  <si>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</si>
  <si>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</si>
  <si>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</si>
  <si>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</si>
  <si>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</si>
  <si>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</si>
  <si>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</si>
  <si>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</si>
  <si>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</si>
  <si>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</si>
  <si>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</si>
  <si>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</si>
  <si>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</si>
  <si>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</si>
  <si>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</si>
  <si>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</si>
  <si>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</si>
  <si>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</si>
  <si>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</si>
  <si>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</si>
  <si>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</si>
  <si>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</si>
  <si>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</si>
  <si>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</si>
  <si>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</si>
  <si>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</si>
  <si>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</si>
  <si>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</si>
  <si>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</si>
  <si>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</si>
  <si>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</si>
  <si>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</si>
  <si>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</si>
  <si>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</si>
  <si>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</si>
  <si>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</si>
  <si>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</si>
  <si>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</si>
  <si>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</si>
  <si>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</si>
  <si>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</si>
  <si>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</si>
  <si>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</si>
  <si>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</si>
  <si>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</si>
  <si>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</si>
  <si>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</si>
  <si>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</si>
  <si>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</si>
  <si>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</si>
  <si>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</si>
  <si>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</si>
  <si>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</si>
  <si>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</si>
  <si>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</si>
  <si>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</si>
  <si>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</si>
  <si>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</si>
  <si>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</si>
  <si>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</si>
  <si>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</si>
  <si>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</si>
  <si>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</si>
  <si>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</si>
  <si>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</si>
  <si>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</si>
  <si>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</si>
  <si>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</si>
  <si>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</si>
  <si>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</si>
  <si>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</si>
  <si>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</si>
  <si>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</si>
  <si>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</si>
  <si>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</si>
  <si>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</si>
  <si>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</si>
  <si>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</si>
  <si>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</si>
  <si>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</si>
  <si>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</si>
  <si>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</si>
  <si>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</si>
  <si>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</si>
  <si>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</si>
  <si>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</si>
  <si>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</si>
  <si>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</si>
  <si>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</si>
  <si>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</si>
  <si>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</si>
  <si>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</si>
  <si>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</si>
  <si>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</si>
  <si>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</si>
  <si>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</si>
  <si>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</si>
  <si>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</si>
  <si>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</si>
  <si>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</si>
  <si>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</si>
  <si>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</si>
  <si>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</si>
  <si>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</si>
  <si>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</si>
  <si>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</si>
  <si>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</si>
  <si>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</si>
  <si>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</si>
  <si>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</si>
  <si>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</si>
  <si>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</si>
  <si>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</si>
  <si>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</si>
  <si>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</si>
  <si>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</si>
  <si>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</si>
  <si>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</si>
  <si>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</si>
  <si>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</si>
  <si>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</si>
  <si>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</si>
  <si>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</si>
  <si>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</si>
  <si>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</si>
  <si>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</si>
  <si>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</si>
  <si>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</si>
  <si>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</si>
  <si>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</si>
  <si>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</si>
  <si>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</si>
  <si>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</si>
  <si>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</si>
  <si>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</si>
  <si>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</si>
  <si>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</si>
  <si>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</si>
  <si>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</si>
  <si>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</si>
  <si>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</si>
  <si>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</si>
  <si>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</si>
  <si>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</si>
  <si>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</si>
  <si>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</si>
  <si>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</si>
  <si>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</si>
  <si>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</si>
  <si>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</si>
  <si>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</si>
  <si>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</si>
  <si>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</si>
  <si>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</si>
  <si>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</si>
  <si>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</si>
  <si>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</si>
  <si>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</si>
  <si>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</si>
  <si>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</si>
  <si>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</si>
  <si>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</si>
  <si>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</si>
  <si>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</si>
  <si>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</si>
  <si>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</si>
  <si>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</si>
  <si>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</si>
  <si>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</si>
  <si>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</si>
  <si>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</si>
  <si>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</si>
  <si>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</si>
  <si>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</si>
  <si>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</si>
  <si>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</si>
  <si>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</si>
  <si>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</si>
  <si>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</si>
  <si>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</si>
  <si>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</si>
  <si>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</si>
  <si>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</si>
  <si>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</si>
  <si>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</si>
  <si>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</si>
  <si>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</si>
  <si>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</si>
  <si>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</si>
  <si>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</si>
  <si>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</si>
  <si>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</si>
  <si>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</si>
  <si>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</si>
  <si>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</si>
  <si>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</si>
  <si>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</si>
  <si>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</si>
  <si>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</si>
  <si>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</si>
  <si>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</si>
  <si>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</si>
  <si>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</si>
  <si>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</si>
  <si>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</si>
  <si>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</si>
  <si>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</si>
  <si>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</si>
  <si>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</si>
  <si>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</si>
  <si>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</si>
  <si>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</si>
  <si>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</si>
  <si>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</si>
  <si>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</si>
  <si>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</si>
  <si>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</si>
  <si>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</si>
  <si>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</si>
  <si>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</si>
  <si>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</si>
  <si>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</si>
  <si>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</si>
  <si>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</si>
  <si>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</si>
  <si>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</si>
  <si>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</si>
  <si>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</si>
  <si>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</si>
  <si>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</si>
  <si>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</si>
  <si>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</si>
  <si>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</si>
  <si>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</si>
  <si>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</si>
  <si>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</si>
  <si>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</si>
  <si>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</si>
  <si>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</si>
  <si>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</si>
  <si>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</si>
  <si>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</si>
  <si>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</si>
  <si>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</si>
  <si>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</si>
  <si>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</si>
  <si>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</si>
  <si>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</si>
  <si>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</si>
  <si>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</si>
  <si>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</si>
  <si>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</si>
  <si>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</si>
  <si>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</si>
  <si>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</si>
  <si>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</si>
  <si>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</si>
  <si>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</si>
  <si>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</si>
  <si>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</si>
  <si>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</si>
  <si>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</si>
  <si>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</si>
  <si>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</si>
  <si>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</si>
  <si>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</si>
  <si>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</si>
  <si>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</si>
  <si>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</si>
  <si>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</si>
  <si>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</si>
  <si>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</si>
  <si>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</si>
  <si>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</si>
  <si>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</si>
  <si>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</si>
  <si>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</si>
  <si>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</si>
  <si>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</si>
  <si>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</si>
  <si>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</si>
  <si>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</si>
  <si>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</si>
  <si>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</si>
  <si>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</si>
  <si>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</si>
  <si>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</si>
  <si>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</si>
  <si>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</si>
  <si>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</si>
  <si>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</si>
  <si>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</si>
  <si>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</si>
  <si>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</si>
  <si>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</si>
  <si>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</si>
  <si>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</si>
  <si>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</si>
  <si>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</si>
  <si>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</si>
  <si>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</si>
  <si>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</si>
  <si>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</si>
  <si>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</si>
  <si>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</si>
  <si>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</si>
  <si>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</si>
  <si>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</si>
  <si>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</si>
  <si>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</si>
  <si>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</si>
  <si>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</si>
  <si>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</si>
  <si>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</si>
  <si>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</si>
  <si>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</si>
  <si>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</si>
  <si>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</si>
  <si>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</si>
  <si>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</si>
  <si>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</si>
  <si>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</si>
  <si>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</si>
  <si>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</si>
  <si>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</si>
  <si>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</si>
  <si>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</si>
  <si>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</si>
  <si>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</si>
  <si>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</si>
  <si>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</si>
  <si>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</si>
  <si>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</si>
  <si>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</si>
  <si>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</si>
  <si>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</si>
  <si>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</si>
  <si>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</si>
  <si>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</si>
  <si>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</si>
  <si>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</si>
  <si>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</si>
  <si>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</si>
  <si>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</si>
  <si>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</si>
  <si>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</si>
  <si>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</si>
  <si>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</si>
  <si>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</si>
  <si>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</si>
  <si>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</si>
  <si>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</si>
  <si>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</si>
  <si>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</si>
  <si>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</si>
  <si>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</si>
  <si>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</si>
  <si>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</si>
  <si>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</si>
  <si>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</si>
  <si>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</si>
  <si>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</si>
  <si>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</si>
  <si>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</si>
  <si>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</si>
  <si>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</si>
  <si>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</si>
  <si>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</si>
  <si>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</si>
  <si>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</si>
  <si>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</si>
  <si>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</si>
  <si>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</si>
  <si>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</si>
  <si>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</si>
  <si>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</si>
  <si>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</si>
  <si>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</si>
  <si>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</si>
  <si>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</si>
  <si>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</si>
  <si>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</si>
  <si>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</si>
  <si>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</si>
  <si>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</si>
  <si>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</si>
  <si>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</si>
  <si>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</si>
  <si>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</si>
  <si>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</si>
  <si>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</si>
  <si>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</si>
  <si>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</si>
  <si>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</si>
  <si>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</si>
  <si>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</si>
  <si>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</si>
  <si>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</si>
  <si>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</si>
  <si>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</si>
  <si>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</si>
  <si>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</si>
  <si>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</si>
  <si>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</si>
  <si>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</si>
  <si>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</si>
  <si>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</si>
  <si>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</si>
  <si>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</si>
  <si>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</si>
  <si>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</si>
  <si>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</si>
  <si>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</si>
  <si>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</si>
  <si>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</si>
  <si>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</si>
  <si>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</si>
  <si>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</si>
  <si>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</si>
  <si>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</si>
  <si>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</si>
  <si>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</si>
  <si>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</si>
  <si>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</si>
  <si>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</si>
  <si>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</si>
  <si>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</si>
  <si>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</si>
  <si>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</si>
  <si>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</si>
  <si>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</si>
  <si>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</si>
  <si>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</si>
  <si>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</si>
  <si>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</si>
  <si>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</si>
  <si>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</si>
  <si>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</si>
  <si>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</si>
  <si>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</si>
  <si>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</si>
  <si>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</si>
  <si>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</si>
  <si>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</si>
  <si>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</si>
  <si>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</si>
  <si>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</si>
  <si>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</si>
  <si>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</si>
  <si>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</si>
  <si>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</si>
  <si>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</si>
  <si>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</si>
  <si>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</si>
  <si>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</si>
  <si>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</si>
  <si>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</si>
  <si>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</si>
  <si>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</si>
  <si>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</si>
  <si>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</si>
  <si>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</si>
  <si>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</si>
  <si>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</si>
  <si>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</si>
  <si>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</si>
  <si>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</si>
  <si>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</si>
  <si>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</si>
  <si>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</si>
  <si>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</si>
  <si>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</si>
  <si>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</si>
  <si>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</si>
  <si>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</si>
  <si>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</si>
  <si>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</si>
  <si>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</si>
  <si>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</si>
  <si>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</si>
  <si>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</si>
  <si>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</si>
  <si>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</si>
  <si>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</si>
  <si>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</si>
  <si>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</si>
  <si>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</si>
  <si>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</si>
  <si>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</si>
  <si>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</si>
  <si>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</si>
  <si>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</si>
  <si>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</si>
  <si>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</si>
  <si>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</si>
  <si>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</si>
  <si>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</si>
  <si>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</si>
  <si>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</si>
  <si>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</si>
  <si>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</si>
  <si>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</si>
  <si>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</si>
  <si>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</si>
  <si>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</si>
  <si>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</si>
  <si>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</si>
  <si>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</si>
  <si>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</si>
  <si>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</si>
  <si>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</si>
  <si>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</si>
  <si>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</si>
  <si>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</si>
  <si>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</si>
  <si>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</si>
  <si>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</si>
  <si>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</si>
  <si>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</si>
  <si>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</si>
  <si>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</si>
  <si>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</si>
  <si>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</si>
  <si>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</si>
  <si>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</si>
  <si>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</si>
  <si>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</si>
  <si>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</si>
  <si>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</si>
  <si>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</si>
  <si>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</si>
  <si>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</si>
  <si>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</si>
  <si>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</si>
  <si>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</si>
  <si>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</si>
  <si>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</si>
  <si>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</si>
  <si>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</si>
  <si>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</si>
  <si>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</si>
  <si>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</si>
  <si>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</si>
  <si>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</si>
  <si>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</si>
  <si>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</si>
  <si>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</si>
  <si>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</si>
  <si>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</si>
  <si>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</si>
  <si>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</si>
  <si>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</si>
  <si>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</si>
  <si>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</si>
  <si>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</si>
  <si>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</si>
  <si>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</si>
  <si>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</si>
  <si>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</si>
  <si>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</si>
  <si>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</si>
  <si>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</si>
  <si>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</si>
  <si>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</si>
  <si>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</si>
  <si>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</si>
  <si>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</si>
  <si>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</si>
  <si>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</si>
  <si>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</si>
  <si>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</si>
  <si>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</si>
  <si>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</si>
  <si>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</si>
  <si>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</si>
  <si>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</si>
  <si>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</si>
  <si>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</si>
  <si>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</si>
  <si>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</si>
  <si>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</si>
  <si>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</si>
  <si>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</si>
  <si>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</si>
  <si>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</si>
  <si>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</si>
  <si>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</si>
  <si>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</si>
  <si>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</si>
  <si>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</si>
  <si>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</si>
  <si>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</si>
  <si>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</si>
  <si>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</si>
  <si>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</si>
  <si>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</si>
  <si>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</si>
  <si>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</si>
  <si>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</si>
  <si>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</si>
  <si>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</si>
  <si>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</si>
  <si>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</si>
  <si>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</si>
  <si>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</si>
  <si>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</si>
  <si>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</si>
  <si>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</si>
  <si>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</si>
  <si>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</si>
  <si>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</si>
  <si>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</si>
  <si>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</si>
  <si>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</si>
  <si>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</si>
  <si>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</si>
  <si>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</si>
  <si>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</si>
  <si>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</si>
  <si>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</si>
  <si>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</si>
  <si>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</si>
  <si>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</si>
  <si>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</si>
  <si>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</si>
  <si>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</si>
  <si>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</si>
  <si>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</si>
  <si>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</si>
  <si>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</si>
  <si>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</si>
  <si>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</si>
  <si>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</si>
  <si>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</si>
  <si>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</si>
  <si>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</si>
  <si>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</si>
  <si>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</si>
  <si>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</si>
  <si>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</si>
  <si>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</si>
  <si>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</si>
  <si>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</si>
  <si>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</si>
  <si>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</si>
  <si>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</si>
  <si>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</si>
  <si>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</si>
  <si>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</si>
  <si>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</si>
  <si>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</si>
  <si>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</si>
  <si>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</si>
  <si>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</si>
  <si>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</si>
  <si>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</si>
  <si>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</si>
  <si>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</si>
  <si>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</si>
  <si>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</si>
  <si>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</si>
  <si>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</si>
  <si>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</si>
  <si>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</si>
  <si>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</si>
  <si>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</si>
  <si>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</si>
  <si>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</si>
  <si>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</si>
  <si>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</si>
  <si>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</si>
  <si>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</si>
  <si>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</si>
  <si>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</si>
  <si>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</si>
  <si>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</si>
  <si>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</si>
  <si>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</si>
  <si>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</si>
  <si>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</si>
  <si>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</si>
  <si>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</si>
  <si>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</si>
  <si>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</si>
  <si>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</si>
  <si>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</si>
  <si>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</si>
  <si>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</si>
  <si>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</si>
  <si>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</si>
  <si>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</si>
  <si>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</si>
  <si>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</si>
  <si>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</si>
  <si>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</si>
  <si>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</si>
  <si>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</si>
  <si>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</si>
  <si>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</si>
  <si>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</si>
  <si>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</si>
  <si>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</si>
  <si>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</si>
  <si>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</si>
  <si>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</si>
  <si>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</si>
  <si>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</si>
  <si>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</si>
  <si>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</si>
  <si>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</si>
  <si>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</si>
  <si>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</si>
  <si>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</si>
  <si>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</si>
  <si>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</si>
  <si>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</si>
  <si>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</si>
  <si>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</si>
  <si>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</si>
  <si>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</si>
  <si>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</si>
  <si>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</si>
  <si>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</si>
  <si>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</si>
  <si>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</si>
  <si>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</si>
  <si>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</si>
  <si>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</si>
  <si>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</si>
  <si>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</si>
  <si>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</si>
  <si>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</si>
  <si>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</si>
  <si>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</si>
  <si>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</si>
  <si>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</si>
  <si>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</si>
  <si>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</si>
  <si>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</si>
  <si>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</si>
  <si>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</si>
  <si>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</si>
  <si>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</si>
  <si>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</si>
  <si>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</si>
  <si>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</si>
  <si>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</si>
  <si>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</si>
  <si>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</si>
  <si>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</si>
  <si>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</si>
  <si>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</si>
  <si>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</si>
  <si>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</si>
  <si>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</si>
  <si>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</si>
  <si>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</si>
  <si>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</si>
  <si>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</si>
  <si>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</si>
  <si>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</si>
  <si>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</si>
  <si>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</si>
  <si>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</si>
  <si>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</si>
  <si>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</si>
  <si>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</si>
  <si>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</si>
  <si>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</si>
  <si>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</si>
  <si>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</si>
  <si>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</si>
  <si>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</si>
  <si>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</si>
  <si>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</si>
  <si>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</si>
  <si>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</si>
  <si>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</si>
  <si>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</si>
  <si>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</si>
  <si>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</si>
  <si>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</si>
  <si>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</si>
  <si>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</si>
  <si>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</si>
  <si>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</si>
  <si>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</si>
  <si>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</si>
  <si>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</si>
  <si>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</si>
  <si>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</si>
  <si>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</si>
  <si>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</si>
  <si>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</si>
  <si>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</si>
  <si>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</si>
  <si>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</si>
  <si>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</si>
  <si>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</si>
  <si>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</si>
  <si>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</si>
  <si>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</si>
  <si>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</si>
  <si>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</si>
  <si>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</si>
  <si>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</si>
  <si>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</si>
  <si>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</si>
  <si>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</si>
  <si>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</si>
  <si>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</si>
  <si>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</si>
  <si>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</si>
  <si>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</si>
  <si>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</si>
  <si>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</si>
  <si>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</si>
  <si>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</si>
  <si>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</si>
  <si>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</si>
  <si>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</si>
  <si>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</si>
  <si>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</si>
  <si>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</si>
  <si>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</si>
  <si>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</si>
  <si>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</si>
  <si>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</si>
  <si>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</si>
  <si>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</si>
  <si>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</si>
  <si>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</si>
  <si>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</si>
  <si>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</si>
  <si>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</si>
  <si>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</si>
  <si>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</si>
  <si>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</si>
  <si>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</si>
  <si>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</si>
  <si>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</si>
  <si>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</si>
  <si>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</si>
  <si>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</si>
  <si>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</si>
  <si>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</si>
  <si>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</si>
  <si>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</si>
  <si>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</si>
  <si>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</si>
  <si>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</si>
  <si>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</si>
  <si>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</si>
  <si>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</si>
  <si>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</si>
  <si>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</si>
  <si>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</si>
  <si>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</si>
  <si>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</si>
  <si>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</si>
  <si>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</si>
  <si>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</si>
  <si>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</si>
  <si>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</si>
  <si>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</si>
  <si>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</si>
  <si>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</si>
  <si>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</si>
  <si>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</si>
  <si>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</si>
  <si>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</si>
  <si>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</si>
  <si>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</si>
  <si>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</si>
  <si>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</si>
  <si>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</si>
  <si>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</si>
  <si>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</si>
  <si>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</si>
  <si>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</si>
  <si>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</si>
  <si>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</si>
  <si>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</si>
  <si>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</si>
  <si>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</si>
  <si>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</si>
  <si>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</si>
  <si>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</si>
  <si>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</si>
  <si>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</si>
  <si>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</si>
  <si>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</si>
  <si>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</si>
  <si>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</si>
  <si>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</si>
  <si>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</si>
  <si>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</si>
  <si>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</si>
  <si>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</si>
  <si>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</si>
  <si>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</si>
  <si>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</si>
  <si>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</si>
  <si>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</si>
  <si>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</si>
  <si>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</si>
  <si>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</si>
  <si>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</si>
  <si>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</si>
  <si>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</si>
  <si>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</si>
  <si>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</si>
  <si>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</si>
  <si>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</si>
  <si>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</si>
  <si>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</si>
  <si>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</si>
  <si>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</si>
  <si>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</si>
  <si>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</si>
  <si>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</si>
  <si>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</si>
  <si>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</si>
  <si>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</si>
  <si>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</si>
  <si>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</si>
  <si>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</si>
  <si>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</si>
  <si>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</si>
  <si>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</si>
  <si>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</si>
  <si>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</si>
  <si>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</si>
  <si>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</si>
  <si>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</si>
  <si>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</si>
  <si>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</si>
  <si>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</si>
  <si>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</si>
  <si>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</si>
  <si>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</si>
  <si>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</si>
  <si>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</si>
  <si>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</si>
  <si>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</si>
  <si>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</si>
  <si>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</si>
  <si>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</si>
  <si>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</si>
  <si>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</si>
  <si>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</si>
  <si>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</si>
  <si>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</si>
  <si>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</si>
  <si>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</si>
  <si>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</si>
  <si>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</si>
  <si>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</si>
  <si>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</si>
  <si>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</si>
  <si>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</si>
  <si>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</si>
  <si>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</si>
  <si>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</si>
  <si>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</si>
  <si>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</si>
  <si>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</si>
  <si>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</si>
  <si>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</si>
  <si>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</si>
  <si>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</si>
  <si>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</si>
  <si>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</si>
  <si>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</si>
  <si>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</si>
  <si>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</si>
  <si>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</si>
  <si>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</si>
  <si>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</si>
  <si>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</si>
  <si>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</si>
  <si>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</si>
  <si>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</si>
  <si>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</si>
  <si>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</si>
  <si>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</si>
  <si>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</si>
  <si>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</si>
  <si>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</si>
  <si>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</si>
  <si>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</si>
  <si>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</si>
  <si>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</si>
  <si>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</si>
  <si>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</si>
  <si>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</si>
  <si>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</si>
  <si>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</si>
  <si>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</si>
  <si>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</si>
  <si>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</si>
  <si>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</si>
  <si>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</si>
  <si>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</si>
  <si>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</si>
  <si>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</si>
  <si>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</si>
  <si>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</si>
  <si>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</si>
  <si>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</si>
  <si>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</si>
  <si>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</si>
  <si>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</si>
  <si>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</si>
  <si>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</si>
  <si>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</si>
  <si>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</si>
  <si>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</si>
  <si>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</si>
  <si>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</si>
  <si>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</si>
  <si>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</si>
  <si>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</si>
  <si>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</si>
  <si>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</si>
  <si>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</si>
  <si>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</si>
  <si>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</si>
  <si>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</si>
  <si>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</si>
  <si>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</si>
  <si>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</si>
  <si>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</si>
  <si>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</si>
  <si>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</si>
  <si>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</si>
  <si>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</si>
  <si>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</si>
  <si>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</si>
  <si>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</si>
  <si>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</si>
  <si>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</si>
  <si>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</si>
  <si>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</si>
  <si>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</si>
  <si>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</si>
  <si>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</si>
  <si>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</si>
  <si>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</si>
  <si>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</si>
  <si>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</si>
  <si>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</si>
  <si>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</si>
  <si>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</si>
  <si>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</si>
  <si>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</si>
  <si>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</si>
  <si>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</si>
  <si>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</si>
  <si>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</si>
  <si>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</si>
  <si>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</si>
  <si>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</si>
  <si>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</si>
  <si>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</si>
  <si>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</si>
  <si>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</si>
  <si>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</si>
  <si>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</si>
  <si>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</si>
  <si>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</si>
  <si>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</si>
  <si>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</si>
  <si>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</si>
  <si>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</si>
  <si>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</si>
  <si>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</si>
  <si>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</si>
  <si>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</si>
  <si>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</si>
  <si>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</si>
  <si>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</si>
  <si>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</si>
  <si>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</si>
  <si>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</si>
  <si>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</si>
  <si>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</si>
  <si>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</si>
  <si>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</si>
  <si>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</si>
  <si>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</si>
  <si>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</si>
  <si>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</si>
  <si>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</si>
  <si>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</si>
  <si>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</si>
  <si>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</si>
  <si>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</si>
  <si>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</si>
  <si>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</si>
  <si>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</si>
  <si>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</si>
  <si>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</si>
  <si>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</si>
  <si>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</si>
  <si>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</si>
  <si>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</si>
  <si>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</si>
  <si>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</si>
  <si>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</si>
  <si>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</si>
  <si>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</si>
  <si>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</si>
  <si>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</si>
  <si>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</si>
  <si>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</si>
  <si>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</si>
  <si>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</si>
  <si>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</si>
  <si>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</si>
  <si>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</si>
  <si>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</si>
  <si>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</si>
  <si>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</si>
  <si>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</si>
  <si>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</si>
  <si>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</si>
  <si>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</si>
  <si>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</si>
  <si>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</si>
  <si>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</si>
  <si>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</si>
  <si>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</si>
  <si>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</si>
  <si>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</si>
  <si>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</si>
  <si>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</si>
  <si>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</si>
  <si>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</si>
  <si>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</si>
  <si>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</si>
  <si>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</si>
  <si>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</si>
  <si>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</si>
  <si>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</si>
  <si>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</si>
  <si>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</si>
  <si>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</si>
  <si>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</si>
  <si>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</si>
  <si>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</si>
  <si>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</si>
  <si>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</si>
  <si>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</si>
  <si>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</si>
  <si>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</si>
  <si>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</si>
  <si>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</si>
  <si>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</si>
  <si>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</si>
  <si>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</si>
  <si>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</si>
  <si>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</si>
  <si>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</si>
  <si>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</si>
  <si>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</si>
  <si>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</si>
  <si>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</si>
  <si>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</si>
  <si>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</si>
  <si>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</si>
  <si>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</si>
  <si>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</si>
  <si>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</si>
  <si>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</si>
  <si>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</si>
  <si>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</si>
  <si>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</si>
  <si>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</si>
  <si>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</si>
  <si>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</si>
  <si>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</si>
  <si>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</si>
  <si>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</si>
  <si>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</si>
  <si>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</si>
  <si>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</si>
  <si>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</si>
  <si>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</si>
  <si>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</si>
  <si>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</si>
  <si>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</si>
  <si>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</si>
  <si>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</si>
  <si>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</si>
  <si>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</si>
  <si>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</si>
  <si>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</si>
  <si>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</si>
  <si>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</si>
  <si>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</si>
  <si>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</si>
  <si>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</si>
  <si>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</si>
  <si>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</si>
  <si>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</si>
  <si>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</si>
  <si>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</si>
  <si>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</si>
  <si>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</si>
  <si>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</si>
  <si>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</si>
  <si>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</si>
  <si>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</si>
  <si>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</si>
  <si>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</si>
  <si>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</si>
  <si>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</si>
  <si>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</si>
  <si>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</si>
  <si>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</si>
  <si>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</si>
  <si>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</si>
  <si>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</si>
  <si>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</si>
  <si>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</si>
  <si>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</si>
  <si>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</si>
  <si>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</si>
  <si>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</si>
  <si>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</si>
  <si>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</si>
  <si>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</si>
  <si>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</si>
  <si>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</si>
  <si>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</si>
  <si>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</si>
  <si>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</si>
  <si>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</si>
  <si>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</si>
  <si>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</si>
  <si>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</si>
  <si>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</si>
  <si>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</si>
  <si>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</si>
  <si>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</si>
  <si>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</si>
  <si>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</si>
  <si>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</si>
  <si>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</si>
  <si>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</si>
  <si>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</si>
  <si>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</si>
  <si>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</si>
  <si>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</si>
  <si>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</si>
  <si>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</si>
  <si>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</si>
  <si>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</si>
  <si>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</si>
  <si>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</si>
  <si>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</si>
  <si>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</si>
  <si>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</si>
  <si>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</si>
  <si>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</si>
  <si>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</si>
  <si>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</si>
  <si>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</si>
  <si>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</si>
  <si>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</si>
  <si>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</si>
  <si>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</si>
  <si>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</si>
  <si>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</si>
  <si>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</si>
  <si>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</si>
  <si>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</si>
  <si>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</si>
  <si>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</si>
  <si>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</si>
  <si>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</si>
  <si>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</si>
  <si>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</si>
  <si>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</si>
  <si>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</si>
  <si>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</si>
  <si>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</si>
  <si>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</si>
  <si>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</si>
  <si>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</si>
  <si>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</si>
  <si>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</si>
  <si>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</si>
  <si>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</si>
  <si>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</si>
  <si>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</si>
  <si>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</si>
  <si>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</si>
  <si>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</si>
  <si>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</si>
  <si>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</si>
  <si>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</si>
  <si>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</si>
  <si>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</si>
  <si>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</si>
  <si>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</si>
  <si>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</si>
  <si>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</si>
  <si>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</si>
  <si>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</si>
  <si>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</si>
  <si>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</si>
  <si>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</si>
  <si>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</si>
  <si>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</si>
  <si>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</si>
  <si>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</si>
  <si>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</si>
  <si>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</si>
  <si>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</si>
  <si>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</si>
  <si>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</si>
  <si>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</si>
  <si>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</si>
  <si>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</si>
  <si>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</si>
  <si>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</si>
  <si>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</si>
  <si>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</si>
  <si>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</si>
  <si>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</si>
  <si>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</si>
  <si>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</si>
  <si>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</si>
  <si>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</si>
  <si>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</si>
  <si>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</si>
  <si>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</si>
  <si>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</si>
  <si>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</si>
  <si>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</si>
  <si>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</si>
  <si>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</si>
  <si>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</si>
  <si>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</si>
  <si>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</si>
  <si>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</si>
  <si>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</si>
  <si>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</si>
  <si>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</si>
  <si>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</si>
  <si>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</si>
  <si>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</si>
  <si>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</si>
  <si>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</si>
  <si>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</si>
  <si>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</si>
  <si>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</si>
  <si>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</si>
  <si>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</si>
  <si>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</si>
  <si>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</si>
  <si>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</si>
  <si>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</si>
  <si>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</si>
  <si>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</si>
  <si>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</si>
  <si>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</si>
  <si>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</si>
  <si>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</si>
  <si>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</si>
  <si>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</si>
  <si>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</si>
  <si>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</si>
  <si>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</si>
  <si>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</si>
  <si>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</si>
  <si>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</si>
  <si>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</si>
  <si>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</si>
  <si>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</si>
  <si>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</si>
  <si>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</si>
  <si>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</si>
  <si>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</si>
  <si>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</si>
  <si>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</si>
  <si>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</si>
  <si>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</si>
  <si>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</si>
  <si>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</si>
  <si>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</si>
  <si>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</si>
  <si>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</si>
  <si>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</si>
  <si>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</si>
  <si>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</si>
  <si>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</si>
  <si>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</si>
  <si>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</si>
  <si>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</si>
  <si>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</si>
  <si>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</si>
  <si>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</si>
  <si>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</si>
  <si>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</si>
  <si>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</si>
  <si>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</si>
  <si>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</si>
  <si>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</si>
  <si>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</si>
  <si>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</si>
  <si>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</si>
  <si>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</si>
  <si>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</si>
  <si>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</si>
  <si>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</si>
  <si>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</si>
  <si>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</si>
  <si>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</si>
  <si>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</si>
  <si>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</si>
  <si>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</si>
  <si>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</si>
  <si>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</si>
  <si>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</si>
  <si>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</si>
  <si>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</si>
  <si>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</si>
  <si>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</si>
  <si>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</si>
  <si>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</si>
  <si>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</si>
  <si>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</si>
  <si>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</si>
  <si>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</si>
  <si>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</si>
  <si>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</si>
  <si>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</si>
  <si>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</si>
  <si>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</si>
  <si>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</si>
  <si>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</si>
  <si>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</si>
  <si>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</si>
  <si>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</si>
  <si>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</si>
  <si>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</si>
  <si>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</si>
  <si>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</si>
  <si>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</si>
  <si>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</si>
  <si>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</si>
  <si>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</si>
  <si>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</si>
  <si>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</si>
  <si>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</si>
  <si>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</si>
  <si>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</si>
  <si>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</si>
  <si>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</si>
  <si>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</si>
  <si>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</si>
  <si>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</si>
  <si>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</si>
  <si>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</si>
  <si>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</si>
  <si>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</si>
  <si>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</si>
  <si>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</si>
  <si>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</si>
  <si>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</si>
  <si>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</si>
  <si>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</si>
  <si>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</si>
  <si>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</si>
  <si>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</si>
  <si>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</si>
  <si>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</si>
  <si>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</si>
  <si>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</si>
  <si>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</si>
  <si>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</si>
  <si>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</si>
  <si>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</si>
  <si>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</si>
  <si>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</si>
  <si>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</si>
  <si>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</si>
  <si>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</si>
  <si>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</si>
  <si>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</si>
  <si>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</si>
  <si>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</si>
  <si>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</si>
  <si>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</si>
  <si>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</si>
  <si>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</si>
  <si>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</si>
  <si>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</si>
  <si>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</si>
  <si>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</si>
  <si>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</si>
  <si>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</si>
  <si>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</si>
  <si>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</si>
  <si>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</si>
  <si>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</si>
  <si>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</si>
  <si>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</si>
  <si>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</si>
  <si>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</si>
  <si>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</si>
  <si>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</si>
  <si>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</si>
  <si>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</si>
  <si>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</si>
  <si>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</si>
  <si>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</si>
  <si>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</si>
  <si>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</si>
  <si>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</si>
  <si>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</si>
  <si>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</si>
  <si>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</si>
  <si>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</si>
  <si>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</si>
  <si>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</si>
  <si>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</si>
  <si>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</si>
  <si>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</si>
  <si>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</si>
  <si>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</si>
  <si>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</si>
  <si>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</si>
  <si>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</si>
  <si>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</si>
  <si>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</si>
  <si>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</si>
  <si>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</si>
  <si>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</si>
  <si>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</si>
  <si>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</si>
  <si>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</si>
  <si>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</si>
  <si>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</si>
  <si>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</si>
  <si>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</si>
  <si>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</si>
  <si>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</si>
  <si>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</si>
  <si>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</si>
  <si>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</si>
  <si>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</si>
  <si>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</si>
  <si>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</si>
  <si>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</si>
  <si>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</si>
  <si>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</si>
  <si>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</si>
  <si>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</si>
  <si>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</si>
  <si>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</si>
  <si>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</si>
  <si>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</si>
  <si>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</si>
  <si>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</si>
  <si>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</si>
  <si>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</si>
  <si>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</si>
  <si>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</si>
  <si>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</si>
  <si>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</si>
  <si>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</si>
  <si>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</si>
  <si>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</si>
  <si>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</si>
  <si>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</si>
  <si>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</si>
  <si>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</si>
  <si>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</si>
  <si>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</si>
  <si>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</si>
  <si>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</si>
  <si>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</si>
  <si>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</si>
  <si>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</si>
  <si>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</si>
  <si>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</si>
  <si>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</si>
  <si>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</si>
  <si>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</si>
  <si>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</si>
  <si>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</si>
  <si>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</si>
  <si>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</si>
  <si>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</si>
  <si>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</si>
  <si>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</si>
  <si>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</si>
  <si>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</si>
  <si>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</si>
  <si>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</si>
  <si>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</si>
  <si>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</si>
  <si>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</si>
  <si>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</si>
  <si>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</si>
  <si>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</si>
  <si>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</si>
  <si>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</si>
  <si>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</si>
  <si>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</si>
  <si>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</si>
  <si>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</si>
  <si>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</si>
  <si>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</si>
  <si>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</si>
  <si>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</si>
  <si>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</si>
  <si>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</si>
  <si>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</si>
  <si>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</si>
  <si>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</si>
  <si>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</si>
  <si>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</si>
  <si>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</si>
  <si>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</si>
  <si>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</si>
  <si>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</si>
  <si>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</si>
  <si>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</si>
  <si>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</si>
  <si>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</si>
  <si>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</si>
  <si>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</si>
  <si>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</si>
  <si>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</si>
  <si>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</si>
  <si>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</si>
  <si>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</si>
  <si>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</si>
  <si>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</si>
  <si>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</si>
  <si>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</si>
  <si>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</si>
  <si>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</si>
  <si>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</si>
  <si>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</si>
  <si>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</si>
  <si>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</si>
  <si>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</si>
  <si>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</si>
  <si>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</si>
  <si>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</si>
  <si>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</si>
  <si>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</si>
  <si>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</si>
  <si>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</si>
  <si>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</si>
  <si>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</si>
  <si>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</si>
  <si>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</si>
  <si>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</si>
  <si>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</si>
  <si>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</si>
  <si>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</si>
  <si>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</si>
  <si>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</si>
  <si>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</si>
  <si>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</si>
  <si>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</si>
  <si>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</si>
  <si>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</si>
  <si>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</si>
  <si>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</si>
  <si>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</si>
  <si>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</si>
  <si>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</si>
  <si>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</si>
  <si>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</si>
  <si>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</si>
  <si>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</si>
  <si>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</si>
  <si>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</si>
  <si>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</si>
  <si>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</si>
  <si>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</si>
  <si>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</si>
  <si>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</si>
  <si>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</si>
  <si>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</si>
  <si>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</si>
  <si>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</si>
  <si>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</si>
  <si>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</si>
  <si>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</si>
  <si>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</si>
  <si>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</si>
  <si>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</si>
  <si>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</si>
  <si>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</si>
  <si>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</si>
  <si>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</si>
  <si>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</si>
  <si>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</si>
  <si>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</si>
  <si>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</si>
  <si>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</si>
  <si>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</si>
  <si>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</si>
  <si>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</si>
  <si>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</si>
  <si>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</si>
  <si>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</si>
  <si>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</si>
  <si>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</si>
  <si>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</si>
  <si>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</si>
  <si>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</si>
  <si>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</si>
  <si>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</si>
  <si>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</si>
  <si>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</si>
  <si>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</si>
  <si>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</si>
  <si>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</si>
  <si>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</si>
  <si>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</si>
  <si>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</si>
  <si>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</si>
  <si>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</si>
  <si>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</si>
  <si>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</si>
  <si>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</si>
  <si>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</si>
  <si>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</si>
  <si>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</si>
  <si>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</si>
  <si>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</si>
  <si>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</si>
  <si>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</si>
  <si>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</si>
  <si>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</si>
  <si>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</si>
  <si>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</si>
  <si>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</si>
  <si>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</si>
  <si>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</si>
  <si>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</si>
  <si>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</si>
  <si>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</si>
  <si>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</si>
  <si>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</si>
  <si>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</si>
  <si>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</si>
  <si>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</si>
  <si>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</si>
  <si>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</si>
  <si>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</si>
  <si>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</si>
  <si>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</si>
  <si>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</si>
  <si>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</si>
  <si>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</si>
  <si>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</si>
  <si>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</si>
  <si>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</si>
  <si>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</si>
  <si>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</si>
  <si>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</si>
  <si>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</si>
  <si>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</si>
  <si>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</si>
  <si>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</si>
  <si>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</si>
  <si>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</si>
  <si>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</si>
  <si>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</si>
  <si>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</si>
  <si>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</si>
  <si>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</si>
  <si>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</si>
  <si>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</si>
  <si>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</si>
  <si>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</si>
  <si>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</si>
  <si>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</si>
  <si>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</si>
  <si>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</si>
  <si>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</si>
  <si>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</si>
  <si>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</si>
  <si>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</si>
  <si>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</si>
  <si>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</si>
  <si>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</si>
  <si>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</si>
  <si>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</si>
  <si>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</si>
  <si>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</si>
  <si>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</si>
  <si>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</si>
  <si>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</si>
  <si>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</si>
  <si>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</si>
  <si>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</si>
  <si>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</si>
  <si>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</si>
  <si>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</si>
  <si>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</si>
  <si>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</si>
  <si>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</si>
  <si>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</si>
  <si>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</si>
  <si>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</si>
  <si>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</si>
  <si>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</si>
  <si>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</si>
  <si>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</si>
  <si>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</si>
  <si>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</si>
  <si>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</si>
  <si>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</si>
  <si>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</si>
  <si>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</si>
  <si>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</si>
  <si>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</si>
  <si>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</si>
  <si>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</si>
  <si>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</si>
  <si>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</si>
  <si>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</si>
  <si>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</si>
  <si>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</si>
  <si>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</si>
  <si>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</si>
  <si>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</si>
  <si>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</si>
  <si>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</si>
  <si>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</si>
  <si>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</si>
  <si>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</si>
  <si>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</si>
  <si>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</si>
  <si>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</si>
  <si>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</si>
  <si>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</si>
  <si>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</si>
  <si>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</si>
  <si>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</si>
  <si>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</si>
  <si>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</si>
  <si>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</si>
  <si>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</si>
  <si>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</si>
  <si>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</si>
  <si>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</si>
  <si>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</si>
  <si>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</si>
  <si>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</si>
  <si>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</si>
  <si>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</si>
  <si>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</si>
  <si>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</si>
  <si>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</si>
  <si>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</si>
  <si>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</si>
  <si>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</si>
  <si>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</si>
  <si>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</si>
  <si>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</si>
  <si>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</si>
  <si>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</si>
  <si>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</si>
  <si>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</si>
  <si>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</si>
  <si>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</si>
  <si>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</si>
  <si>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</si>
  <si>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</si>
  <si>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</si>
  <si>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</si>
  <si>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</si>
  <si>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</si>
  <si>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</si>
  <si>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</si>
  <si>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</si>
  <si>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</si>
  <si>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</si>
  <si>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</si>
  <si>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</si>
  <si>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</si>
  <si>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</si>
  <si>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</si>
  <si>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</si>
  <si>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</si>
  <si>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</si>
  <si>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</si>
  <si>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</si>
  <si>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</si>
  <si>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</si>
  <si>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</si>
  <si>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</si>
  <si>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</si>
  <si>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</si>
  <si>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</si>
  <si>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</si>
  <si>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</si>
  <si>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</si>
  <si>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</si>
  <si>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</si>
  <si>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</si>
  <si>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</si>
  <si>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</si>
  <si>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</si>
  <si>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</si>
  <si>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</si>
  <si>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</si>
  <si>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</si>
  <si>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</si>
  <si>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</si>
  <si>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</si>
  <si>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</si>
  <si>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</si>
  <si>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</si>
  <si>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</si>
  <si>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</si>
  <si>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</si>
  <si>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</si>
  <si>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</si>
  <si>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</si>
  <si>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</si>
  <si>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</si>
  <si>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</si>
  <si>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</si>
  <si>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</si>
  <si>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</si>
  <si>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</si>
  <si>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</si>
  <si>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</si>
  <si>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</si>
  <si>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</si>
  <si>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</si>
  <si>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</si>
  <si>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</si>
  <si>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</si>
  <si>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</si>
  <si>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</si>
  <si>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</si>
  <si>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</si>
  <si>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</si>
  <si>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</si>
  <si>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</si>
  <si>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</si>
  <si>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</si>
  <si>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</si>
  <si>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</si>
  <si>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</si>
  <si>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</si>
  <si>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</si>
  <si>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</si>
  <si>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</si>
  <si>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</si>
  <si>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</si>
  <si>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</si>
  <si>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</si>
  <si>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</si>
  <si>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</si>
  <si>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</si>
  <si>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</si>
  <si>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</si>
  <si>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</si>
  <si>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</si>
  <si>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</si>
  <si>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</si>
  <si>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</si>
  <si>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</si>
  <si>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</si>
  <si>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</si>
  <si>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</si>
  <si>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</si>
  <si>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</si>
  <si>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</si>
  <si>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</si>
  <si>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</si>
  <si>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</si>
  <si>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</si>
  <si>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</si>
  <si>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</si>
  <si>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</si>
  <si>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</si>
  <si>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</si>
  <si>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</si>
  <si>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</si>
  <si>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</si>
  <si>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</si>
  <si>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</si>
  <si>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</si>
  <si>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</si>
  <si>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</si>
  <si>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</si>
  <si>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</si>
  <si>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</si>
  <si>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</si>
  <si>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</si>
  <si>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</si>
  <si>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</si>
  <si>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</si>
  <si>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</si>
  <si>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</si>
  <si>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</si>
  <si>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</si>
  <si>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</si>
  <si>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</si>
  <si>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</si>
  <si>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</si>
  <si>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</si>
  <si>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</si>
  <si>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</si>
  <si>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</si>
  <si>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</si>
  <si>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</si>
  <si>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</si>
  <si>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</si>
  <si>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</si>
  <si>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</si>
  <si>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</si>
  <si>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</si>
  <si>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</si>
  <si>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</si>
  <si>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</si>
  <si>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</si>
  <si>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</si>
  <si>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</si>
  <si>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</si>
  <si>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</si>
  <si>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</si>
  <si>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</si>
  <si>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</si>
  <si>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</si>
  <si>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</si>
  <si>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</si>
  <si>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</si>
  <si>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</si>
  <si>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</si>
  <si>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</si>
  <si>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</si>
  <si>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</si>
  <si>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</si>
  <si>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</si>
  <si>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</si>
  <si>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</si>
  <si>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</si>
  <si>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</si>
  <si>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</si>
  <si>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</si>
  <si>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</si>
  <si>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</si>
  <si>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</si>
  <si>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</si>
  <si>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</si>
  <si>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</si>
  <si>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</si>
  <si>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</si>
  <si>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</si>
  <si>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</si>
  <si>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</si>
  <si>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</si>
  <si>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</si>
  <si>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</si>
  <si>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</si>
  <si>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</si>
  <si>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</si>
  <si>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</si>
  <si>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</si>
  <si>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</si>
  <si>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</si>
  <si>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</si>
  <si>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</si>
  <si>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</si>
  <si>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</si>
  <si>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</si>
  <si>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</si>
  <si>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</si>
  <si>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</si>
  <si>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</si>
  <si>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</si>
  <si>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</si>
  <si>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</si>
  <si>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</si>
  <si>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</si>
  <si>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</si>
  <si>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</si>
  <si>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</si>
  <si>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</si>
  <si>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</si>
  <si>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</si>
  <si>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</si>
  <si>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</si>
  <si>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</si>
  <si>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</si>
  <si>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</si>
  <si>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</si>
  <si>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</si>
  <si>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</si>
  <si>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</si>
  <si>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</si>
  <si>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</si>
  <si>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</si>
  <si>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</si>
  <si>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</si>
  <si>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</si>
  <si>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</si>
  <si>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</si>
  <si>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</si>
  <si>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</si>
  <si>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</si>
  <si>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</si>
  <si>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</si>
  <si>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</si>
  <si>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</si>
  <si>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</si>
  <si>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</si>
  <si>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</si>
  <si>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</si>
  <si>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</si>
  <si>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</si>
  <si>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</si>
  <si>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</si>
  <si>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</si>
  <si>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</si>
  <si>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</si>
  <si>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</si>
  <si>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</si>
  <si>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</si>
  <si>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</si>
  <si>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</si>
  <si>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</si>
  <si>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</si>
  <si>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</si>
  <si>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</si>
  <si>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</si>
  <si>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</si>
  <si>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</si>
  <si>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</si>
  <si>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</si>
  <si>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</si>
  <si>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</si>
  <si>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</si>
  <si>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</si>
  <si>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</si>
  <si>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</si>
  <si>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</si>
  <si>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</si>
  <si>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</si>
  <si>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</si>
  <si>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</si>
  <si>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</si>
  <si>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</si>
  <si>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</si>
  <si>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</si>
  <si>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</si>
  <si>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</si>
  <si>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</si>
  <si>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</si>
  <si>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</si>
  <si>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</si>
  <si>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</si>
  <si>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</si>
  <si>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</si>
  <si>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</si>
  <si>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</si>
  <si>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</si>
  <si>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</si>
  <si>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</si>
  <si>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</si>
  <si>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</si>
  <si>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</si>
  <si>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</si>
  <si>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</si>
  <si>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</si>
  <si>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</si>
  <si>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</si>
  <si>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</si>
  <si>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</si>
  <si>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</si>
  <si>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</si>
  <si>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</si>
  <si>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</si>
  <si>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</si>
  <si>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</si>
  <si>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</si>
  <si>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</si>
  <si>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</si>
  <si>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</si>
  <si>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</si>
  <si>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</si>
  <si>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</si>
  <si>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</si>
  <si>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</si>
  <si>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</si>
  <si>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</si>
  <si>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</si>
  <si>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</si>
  <si>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</si>
  <si>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</si>
  <si>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</si>
  <si>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</si>
  <si>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</si>
  <si>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</si>
  <si>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</si>
  <si>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</si>
  <si>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</si>
  <si>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</si>
  <si>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</si>
  <si>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</si>
  <si>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</si>
  <si>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</si>
  <si>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</si>
  <si>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</si>
  <si>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</si>
  <si>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</si>
  <si>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</si>
  <si>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</si>
  <si>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</si>
  <si>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</si>
  <si>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</si>
  <si>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</si>
  <si>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</si>
  <si>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</si>
  <si>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</si>
  <si>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</si>
  <si>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</si>
  <si>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</si>
  <si>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</si>
  <si>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</si>
  <si>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</si>
  <si>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</si>
  <si>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</si>
  <si>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</si>
  <si>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</si>
  <si>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</si>
  <si>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</si>
  <si>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</si>
  <si>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</si>
  <si>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</si>
  <si>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</si>
  <si>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</si>
  <si>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</si>
  <si>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</si>
  <si>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</si>
  <si>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</si>
  <si>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</si>
  <si>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</si>
  <si>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</si>
  <si>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</si>
  <si>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</si>
  <si>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</si>
  <si>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</si>
  <si>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</si>
  <si>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</si>
  <si>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</si>
  <si>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</si>
  <si>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</si>
  <si>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</si>
  <si>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</si>
  <si>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</si>
  <si>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</si>
  <si>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</si>
  <si>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</si>
  <si>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</si>
  <si>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</si>
  <si>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</si>
  <si>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</si>
  <si>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</si>
  <si>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</si>
  <si>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</si>
  <si>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</si>
  <si>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</si>
  <si>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</si>
  <si>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</si>
  <si>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</si>
  <si>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</si>
  <si>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</si>
  <si>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</si>
  <si>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</si>
  <si>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</si>
  <si>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</si>
  <si>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</si>
  <si>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</si>
  <si>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</si>
  <si>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</si>
  <si>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</si>
  <si>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</si>
  <si>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</si>
  <si>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</si>
  <si>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</si>
  <si>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</si>
  <si>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</si>
  <si>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</si>
  <si>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</si>
  <si>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</si>
  <si>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</si>
  <si>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</si>
  <si>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</si>
  <si>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</si>
  <si>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</si>
  <si>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</si>
  <si>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</si>
  <si>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</si>
  <si>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</si>
  <si>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</si>
  <si>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</si>
  <si>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</si>
  <si>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</si>
  <si>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</si>
  <si>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</si>
  <si>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</si>
  <si>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</si>
  <si>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</si>
  <si>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</si>
  <si>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</si>
  <si>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</si>
  <si>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</si>
  <si>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</si>
  <si>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</si>
  <si>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</si>
  <si>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</si>
  <si>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</si>
  <si>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</si>
  <si>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</si>
  <si>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</si>
  <si>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</si>
  <si>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</si>
  <si>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</si>
  <si>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</si>
  <si>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</si>
  <si>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</si>
  <si>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</si>
  <si>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</si>
  <si>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</si>
  <si>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</si>
  <si>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</si>
  <si>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</si>
  <si>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</si>
  <si>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</si>
  <si>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</si>
  <si>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</si>
  <si>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</si>
  <si>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</si>
  <si>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</si>
  <si>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</si>
  <si>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</si>
  <si>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</si>
  <si>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</si>
  <si>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</si>
  <si>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</si>
  <si>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</si>
  <si>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</si>
  <si>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</si>
  <si>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</si>
  <si>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</si>
  <si>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</si>
  <si>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</si>
  <si>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</si>
  <si>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</si>
  <si>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</si>
  <si>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</si>
  <si>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</si>
  <si>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</si>
  <si>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</si>
  <si>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</si>
  <si>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</si>
  <si>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</si>
  <si>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</si>
  <si>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</si>
  <si>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</si>
  <si>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</si>
  <si>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</si>
  <si>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</si>
  <si>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</si>
  <si>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</si>
  <si>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</si>
  <si>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</si>
  <si>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</si>
  <si>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</si>
  <si>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</si>
  <si>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</si>
  <si>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</si>
  <si>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</si>
  <si>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</si>
  <si>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</si>
  <si>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</si>
  <si>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</si>
  <si>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</si>
  <si>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</si>
  <si>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</si>
  <si>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</si>
  <si>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</si>
  <si>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</si>
  <si>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</si>
  <si>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</si>
  <si>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</si>
  <si>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</si>
  <si>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</si>
  <si>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</si>
  <si>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</si>
  <si>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</si>
  <si>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</si>
  <si>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</si>
  <si>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</si>
  <si>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</si>
  <si>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</si>
  <si>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</si>
  <si>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</si>
  <si>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</si>
  <si>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</si>
  <si>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</si>
  <si>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</si>
  <si>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</si>
  <si>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</si>
  <si>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</si>
  <si>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</si>
  <si>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</si>
  <si>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</si>
  <si>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</si>
  <si>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</si>
  <si>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</si>
  <si>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</si>
  <si>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</si>
  <si>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</si>
  <si>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</si>
  <si>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</si>
  <si>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</si>
  <si>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</si>
  <si>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</si>
  <si>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</si>
  <si>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</si>
  <si>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</si>
  <si>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</si>
  <si>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</si>
  <si>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</si>
  <si>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</si>
  <si>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</si>
  <si>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</si>
  <si>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</si>
  <si>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</si>
  <si>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</si>
  <si>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</si>
  <si>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</si>
  <si>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</si>
  <si>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</si>
  <si>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</si>
  <si>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</si>
  <si>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</si>
  <si>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</si>
  <si>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</si>
  <si>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</si>
  <si>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</si>
  <si>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</si>
  <si>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</si>
  <si>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</si>
  <si>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</si>
  <si>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</si>
  <si>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</si>
  <si>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</si>
  <si>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</si>
  <si>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</si>
  <si>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</si>
  <si>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</si>
  <si>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</si>
  <si>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</si>
  <si>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</si>
  <si>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</si>
  <si>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</si>
  <si>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</si>
  <si>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</si>
  <si>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</si>
  <si>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</si>
  <si>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</si>
  <si>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</si>
  <si>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</si>
  <si>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</si>
  <si>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</si>
  <si>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</si>
  <si>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</si>
  <si>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</si>
  <si>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</si>
  <si>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</si>
  <si>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</si>
  <si>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</si>
  <si>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</si>
  <si>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</si>
  <si>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</si>
  <si>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</si>
  <si>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</si>
  <si>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</si>
  <si>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</si>
  <si>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</si>
  <si>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</si>
  <si>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</si>
  <si>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</si>
  <si>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</si>
  <si>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</si>
  <si>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</si>
  <si>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</si>
  <si>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</si>
  <si>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</si>
  <si>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</si>
  <si>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</si>
  <si>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</si>
  <si>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</si>
  <si>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</si>
  <si>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</si>
  <si>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</si>
  <si>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</si>
  <si>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</si>
  <si>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</si>
  <si>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</si>
  <si>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</si>
  <si>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</si>
  <si>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</si>
  <si>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</si>
  <si>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</si>
  <si>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</si>
  <si>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</si>
  <si>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</si>
  <si>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</si>
  <si>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</si>
  <si>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</si>
  <si>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</si>
  <si>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</si>
  <si>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</si>
  <si>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</si>
  <si>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</si>
  <si>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</si>
  <si>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</si>
  <si>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</si>
  <si>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</si>
  <si>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</si>
  <si>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</si>
  <si>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</si>
  <si>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</si>
  <si>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</si>
  <si>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</si>
  <si>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</si>
  <si>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</si>
  <si>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</si>
  <si>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</si>
  <si>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</si>
  <si>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</si>
  <si>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</si>
  <si>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</si>
  <si>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</si>
  <si>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</si>
  <si>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</si>
  <si>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</si>
  <si>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</si>
  <si>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</si>
  <si>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</si>
  <si>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</si>
  <si>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</si>
  <si>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</si>
  <si>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</si>
  <si>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</si>
  <si>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</si>
  <si>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</si>
  <si>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</si>
  <si>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</si>
  <si>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</si>
  <si>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</si>
  <si>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</si>
  <si>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</si>
  <si>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</si>
  <si>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</si>
  <si>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</si>
  <si>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</si>
  <si>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</si>
  <si>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</si>
  <si>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</si>
  <si>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</si>
  <si>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</si>
  <si>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</si>
  <si>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</si>
  <si>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</si>
  <si>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</si>
  <si>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</si>
  <si>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</si>
  <si>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</si>
  <si>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</si>
  <si>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</si>
  <si>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</si>
  <si>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</si>
  <si>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</si>
  <si>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</si>
  <si>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</si>
  <si>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</si>
  <si>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</si>
  <si>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</si>
  <si>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</si>
  <si>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</si>
  <si>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</si>
  <si>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</si>
  <si>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</si>
  <si>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</si>
  <si>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</si>
  <si>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</si>
  <si>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</si>
  <si>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</si>
  <si>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</si>
  <si>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</si>
  <si>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</si>
  <si>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</si>
  <si>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</si>
  <si>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</si>
  <si>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</si>
  <si>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</si>
  <si>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</si>
  <si>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</si>
  <si>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</si>
  <si>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</si>
  <si>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</si>
  <si>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</si>
  <si>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</si>
  <si>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</si>
  <si>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</si>
  <si>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</si>
  <si>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</si>
  <si>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</si>
  <si>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</si>
  <si>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</si>
  <si>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</si>
  <si>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</si>
  <si>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</si>
  <si>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</si>
  <si>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</si>
  <si>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</si>
  <si>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</si>
  <si>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</si>
  <si>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</si>
  <si>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</si>
  <si>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</si>
  <si>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</si>
  <si>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</si>
  <si>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</si>
  <si>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</si>
  <si>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</si>
  <si>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</si>
  <si>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</si>
  <si>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</si>
  <si>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</si>
  <si>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</si>
  <si>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</si>
  <si>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</si>
  <si>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</si>
  <si>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</si>
  <si>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</si>
  <si>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</si>
  <si>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</si>
  <si>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</si>
  <si>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</si>
  <si>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</si>
  <si>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</si>
  <si>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</si>
  <si>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</si>
  <si>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</si>
  <si>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</si>
  <si>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</si>
  <si>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</si>
  <si>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</si>
  <si>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</si>
  <si>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</si>
  <si>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</si>
  <si>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</si>
  <si>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</si>
  <si>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</si>
  <si>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</si>
  <si>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</si>
  <si>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</si>
  <si>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</si>
  <si>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</si>
  <si>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</si>
  <si>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</si>
  <si>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</si>
  <si>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</si>
  <si>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</si>
  <si>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</si>
  <si>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</si>
  <si>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</si>
  <si>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</si>
  <si>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</si>
  <si>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</si>
  <si>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</si>
  <si>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</si>
  <si>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</si>
  <si>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</si>
  <si>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</si>
  <si>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</si>
  <si>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</si>
  <si>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</si>
  <si>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</si>
  <si>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</si>
  <si>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</si>
  <si>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</si>
  <si>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</si>
  <si>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</si>
  <si>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</si>
  <si>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</si>
  <si>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</si>
  <si>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</si>
  <si>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</si>
  <si>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</si>
  <si>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</si>
  <si>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</si>
  <si>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</si>
  <si>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</si>
  <si>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</si>
  <si>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</si>
  <si>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</si>
  <si>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</si>
  <si>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</si>
  <si>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</si>
  <si>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</si>
  <si>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</si>
  <si>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</si>
  <si>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</si>
  <si>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</si>
  <si>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</si>
  <si>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</si>
  <si>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</si>
  <si>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</si>
  <si>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</si>
  <si>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</si>
  <si>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</si>
  <si>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</si>
  <si>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</si>
  <si>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</si>
  <si>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</si>
  <si>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</si>
  <si>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</si>
  <si>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</si>
  <si>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</si>
  <si>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</si>
  <si>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</si>
  <si>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</si>
  <si>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</si>
  <si>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</si>
  <si>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</si>
  <si>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</si>
  <si>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</si>
  <si>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</si>
  <si>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</si>
  <si>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</si>
  <si>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</si>
  <si>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</si>
  <si>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</si>
  <si>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</si>
  <si>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</si>
  <si>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</si>
  <si>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</si>
  <si>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</si>
  <si>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</si>
  <si>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</si>
  <si>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</si>
  <si>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</si>
  <si>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</si>
  <si>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</si>
  <si>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</si>
  <si>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</si>
  <si>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</si>
  <si>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</si>
  <si>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</si>
  <si>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</si>
  <si>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</si>
  <si>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</si>
  <si>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</si>
  <si>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</si>
  <si>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</si>
  <si>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</si>
  <si>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</si>
  <si>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</si>
  <si>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</si>
  <si>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</si>
  <si>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</si>
  <si>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</si>
  <si>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</si>
  <si>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</si>
  <si>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</si>
  <si>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</si>
  <si>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</si>
  <si>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</si>
  <si>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</si>
  <si>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</si>
  <si>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</si>
  <si>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</si>
  <si>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</si>
  <si>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</si>
  <si>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</si>
  <si>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</si>
  <si>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</si>
  <si>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</si>
  <si>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</si>
  <si>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</si>
  <si>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</si>
  <si>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</si>
  <si>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</si>
  <si>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</si>
  <si>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</si>
  <si>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</si>
  <si>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</si>
  <si>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</si>
  <si>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</si>
  <si>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</si>
  <si>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</si>
  <si>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</si>
  <si>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</si>
  <si>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</si>
  <si>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</si>
  <si>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</si>
  <si>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</si>
  <si>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</si>
  <si>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</si>
  <si>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</si>
  <si>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</si>
  <si>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</si>
  <si>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</si>
  <si>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</si>
  <si>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</si>
  <si>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</si>
  <si>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</si>
  <si>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</si>
  <si>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</si>
  <si>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</si>
  <si>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</si>
  <si>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</si>
  <si>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</si>
  <si>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</si>
  <si>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</si>
  <si>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</si>
  <si>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</si>
  <si>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</si>
  <si>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</si>
  <si>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</si>
  <si>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</si>
  <si>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</si>
  <si>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</si>
  <si>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</si>
  <si>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</si>
  <si>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</si>
  <si>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</si>
  <si>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</si>
  <si>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</si>
  <si>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</si>
  <si>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</si>
  <si>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</si>
  <si>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</si>
  <si>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</si>
  <si>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</si>
  <si>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</si>
  <si>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</si>
  <si>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</si>
  <si>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</si>
  <si>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</si>
  <si>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</si>
  <si>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</si>
  <si>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</si>
  <si>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</si>
  <si>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</si>
  <si>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</si>
  <si>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</si>
  <si>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</si>
  <si>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</si>
  <si>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</si>
  <si>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</si>
  <si>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</si>
  <si>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</si>
  <si>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</si>
  <si>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</si>
  <si>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</si>
  <si>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</si>
  <si>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</si>
  <si>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</si>
  <si>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</si>
  <si>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</si>
  <si>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</si>
  <si>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</si>
  <si>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</si>
  <si>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</si>
  <si>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</si>
  <si>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</si>
  <si>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</si>
  <si>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</si>
  <si>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</si>
  <si>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</si>
  <si>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</si>
  <si>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</si>
  <si>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</si>
  <si>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</si>
  <si>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</si>
  <si>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</si>
  <si>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</si>
  <si>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</si>
  <si>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</si>
  <si>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</si>
  <si>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</si>
  <si>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</si>
  <si>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</si>
  <si>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</si>
  <si>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</si>
  <si>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</si>
  <si>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</si>
  <si>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</si>
  <si>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</si>
  <si>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</si>
  <si>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</si>
  <si>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</si>
  <si>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</si>
  <si>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</si>
  <si>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</si>
  <si>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</si>
  <si>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</si>
  <si>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</si>
  <si>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</si>
  <si>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</si>
  <si>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</si>
  <si>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</si>
  <si>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</si>
  <si>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</si>
  <si>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</si>
  <si>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</si>
  <si>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</si>
  <si>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</si>
  <si>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</si>
  <si>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</si>
  <si>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</si>
  <si>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</si>
  <si>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</si>
  <si>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</si>
  <si>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</si>
  <si>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</si>
  <si>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</si>
  <si>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</si>
  <si>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</si>
  <si>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</si>
  <si>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</si>
  <si>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</si>
  <si>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</si>
  <si>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</si>
  <si>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</si>
  <si>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</si>
  <si>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</si>
  <si>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</si>
  <si>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</si>
  <si>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</si>
  <si>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</si>
  <si>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</si>
  <si>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</si>
  <si>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</si>
  <si>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</si>
  <si>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</si>
  <si>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</si>
  <si>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</si>
  <si>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</si>
  <si>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</si>
  <si>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</si>
  <si>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</si>
  <si>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</si>
  <si>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</si>
  <si>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</si>
  <si>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</si>
  <si>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</si>
  <si>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</si>
  <si>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</si>
  <si>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</si>
  <si>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</si>
  <si>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</si>
  <si>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</si>
  <si>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</si>
  <si>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</si>
  <si>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</si>
  <si>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</si>
  <si>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</si>
  <si>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</si>
  <si>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</si>
  <si>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</si>
  <si>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</si>
  <si>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</si>
  <si>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</si>
  <si>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</si>
  <si>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</si>
  <si>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</si>
  <si>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</si>
  <si>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</si>
  <si>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</si>
  <si>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</si>
  <si>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</si>
  <si>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</si>
  <si>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</si>
  <si>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</si>
  <si>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</si>
  <si>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</si>
  <si>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</si>
  <si>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</si>
  <si>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</si>
  <si>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</si>
  <si>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</si>
  <si>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</si>
  <si>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</si>
  <si>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</si>
  <si>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</si>
  <si>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</si>
  <si>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</si>
  <si>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</si>
  <si>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</si>
  <si>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</si>
  <si>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</si>
  <si>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</si>
  <si>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</si>
  <si>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</si>
  <si>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</si>
  <si>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</si>
  <si>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</si>
  <si>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</si>
  <si>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</si>
  <si>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</si>
  <si>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</si>
  <si>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</si>
  <si>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</si>
  <si>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</si>
  <si>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</si>
  <si>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</si>
  <si>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</si>
  <si>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</si>
  <si>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</si>
  <si>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</si>
  <si>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</si>
  <si>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</si>
  <si>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</si>
  <si>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</si>
  <si>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</si>
  <si>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</si>
  <si>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</si>
  <si>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</si>
  <si>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</si>
  <si>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</si>
  <si>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</si>
  <si>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</si>
  <si>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</si>
  <si>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</si>
  <si>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</si>
  <si>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</si>
  <si>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</si>
  <si>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</si>
  <si>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</si>
  <si>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</si>
  <si>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</si>
  <si>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</si>
  <si>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</si>
  <si>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</si>
  <si>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</si>
  <si>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</si>
  <si>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</si>
  <si>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</si>
  <si>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</si>
  <si>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</si>
  <si>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</si>
  <si>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</si>
  <si>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</si>
  <si>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</si>
  <si>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</si>
  <si>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</si>
  <si>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</si>
  <si>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</si>
  <si>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</si>
  <si>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</si>
  <si>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</si>
  <si>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</si>
  <si>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</si>
  <si>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</si>
  <si>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</si>
  <si>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</si>
  <si>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</si>
  <si>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</si>
  <si>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</si>
  <si>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</si>
  <si>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</si>
  <si>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</si>
  <si>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</si>
  <si>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</si>
  <si>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</si>
  <si>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</si>
  <si>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</si>
  <si>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</si>
  <si>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</si>
  <si>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</si>
  <si>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</si>
  <si>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</si>
  <si>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</si>
  <si>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</si>
  <si>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</si>
  <si>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</si>
  <si>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</si>
  <si>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</si>
  <si>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</si>
  <si>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</si>
  <si>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</si>
  <si>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</si>
  <si>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</si>
  <si>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</si>
  <si>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</si>
  <si>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</si>
  <si>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</si>
  <si>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</si>
  <si>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</si>
  <si>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</si>
  <si>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</si>
  <si>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</si>
  <si>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</si>
  <si>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</si>
  <si>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</si>
  <si>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</si>
  <si>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</si>
  <si>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</si>
  <si>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</si>
  <si>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</si>
  <si>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</si>
  <si>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</si>
  <si>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</si>
  <si>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</si>
  <si>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</si>
  <si>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</si>
  <si>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</si>
  <si>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</si>
  <si>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</si>
  <si>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</si>
  <si>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</si>
  <si>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</si>
  <si>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</si>
  <si>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</si>
  <si>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</si>
  <si>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</si>
  <si>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</si>
  <si>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</si>
  <si>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</si>
  <si>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</si>
  <si>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</si>
  <si>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</si>
  <si>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</si>
  <si>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</si>
  <si>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</si>
  <si>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</si>
  <si>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</si>
  <si>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</si>
  <si>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</si>
  <si>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</si>
  <si>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</si>
  <si>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</si>
  <si>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</si>
  <si>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</si>
  <si>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</si>
  <si>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</si>
  <si>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</si>
  <si>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</si>
  <si>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</si>
  <si>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</si>
  <si>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</si>
  <si>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</si>
  <si>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</si>
  <si>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</si>
  <si>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</si>
  <si>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</si>
  <si>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</si>
  <si>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</si>
  <si>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</si>
  <si>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</si>
  <si>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</si>
  <si>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</si>
  <si>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</si>
  <si>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</si>
  <si>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</si>
  <si>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</si>
  <si>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</si>
  <si>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</si>
  <si>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</si>
  <si>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</si>
  <si>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</si>
  <si>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</si>
  <si>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</si>
  <si>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</si>
  <si>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</si>
  <si>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</si>
  <si>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</si>
  <si>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</si>
  <si>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</si>
  <si>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</si>
  <si>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</si>
  <si>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</si>
  <si>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</si>
  <si>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</si>
  <si>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</si>
  <si>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</si>
  <si>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</si>
  <si>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</si>
  <si>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</si>
  <si>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</si>
  <si>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</si>
  <si>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</si>
  <si>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</si>
  <si>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</si>
  <si>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</si>
  <si>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</si>
  <si>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</si>
  <si>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</si>
  <si>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</si>
  <si>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</si>
  <si>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</si>
  <si>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</si>
  <si>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</si>
  <si>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</si>
  <si>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</si>
  <si>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</si>
  <si>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</si>
  <si>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</si>
  <si>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</si>
  <si>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</si>
  <si>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</si>
  <si>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</si>
  <si>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</si>
  <si>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</si>
  <si>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</si>
  <si>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</si>
  <si>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</si>
  <si>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</si>
  <si>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</si>
  <si>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</si>
  <si>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</si>
  <si>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</si>
  <si>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</si>
  <si>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</si>
  <si>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</si>
  <si>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</si>
  <si>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</si>
  <si>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</si>
  <si>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</si>
  <si>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</si>
  <si>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</si>
  <si>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</si>
  <si>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</si>
  <si>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</si>
  <si>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</si>
  <si>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</si>
  <si>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</si>
  <si>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</si>
  <si>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</si>
  <si>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</si>
  <si>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</si>
  <si>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</si>
  <si>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</si>
  <si>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</si>
  <si>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</si>
  <si>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</si>
  <si>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</si>
  <si>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</si>
  <si>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</si>
  <si>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</si>
  <si>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</si>
  <si>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</si>
  <si>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</si>
  <si>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</si>
  <si>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</si>
  <si>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</si>
  <si>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</si>
  <si>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</si>
  <si>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</si>
  <si>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</si>
  <si>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</si>
  <si>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</si>
  <si>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</si>
  <si>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</si>
  <si>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</si>
  <si>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</si>
  <si>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</si>
  <si>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</si>
  <si>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</si>
  <si>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</si>
  <si>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</si>
  <si>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</si>
  <si>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</si>
  <si>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</si>
  <si>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</si>
  <si>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</si>
  <si>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</si>
  <si>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</si>
  <si>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</si>
  <si>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</si>
  <si>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</si>
  <si>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</si>
  <si>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</si>
  <si>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</si>
  <si>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</si>
  <si>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</si>
  <si>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</si>
  <si>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</si>
  <si>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</si>
  <si>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</si>
  <si>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</si>
  <si>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</si>
  <si>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</si>
  <si>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</si>
  <si>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</si>
  <si>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</si>
  <si>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</si>
  <si>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</si>
  <si>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</si>
  <si>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</si>
  <si>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</si>
  <si>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</si>
  <si>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</si>
  <si>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</si>
  <si>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</si>
  <si>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</si>
  <si>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</si>
  <si>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</si>
  <si>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</si>
  <si>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</si>
  <si>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</si>
  <si>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</si>
  <si>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</si>
  <si>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</si>
  <si>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</si>
  <si>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</si>
  <si>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</si>
  <si>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</si>
  <si>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</si>
  <si>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</si>
  <si>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</si>
  <si>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</si>
  <si>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</si>
  <si>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</si>
  <si>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</si>
  <si>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</si>
  <si>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</si>
  <si>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</si>
  <si>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</si>
  <si>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</si>
  <si>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</si>
  <si>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</si>
  <si>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</si>
  <si>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</si>
  <si>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</si>
  <si>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</si>
  <si>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</si>
  <si>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</si>
  <si>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</si>
  <si>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</si>
  <si>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</si>
  <si>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</si>
  <si>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</si>
  <si>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</si>
  <si>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</si>
  <si>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</si>
  <si>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</si>
  <si>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</si>
  <si>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</si>
  <si>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</si>
  <si>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</si>
  <si>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</si>
  <si>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</si>
  <si>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</si>
  <si>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</si>
  <si>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</si>
  <si>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</si>
  <si>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</si>
  <si>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</si>
  <si>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</si>
  <si>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</si>
  <si>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</si>
  <si>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</si>
  <si>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</si>
  <si>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</si>
  <si>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</si>
  <si>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</si>
  <si>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</si>
  <si>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</si>
  <si>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</si>
  <si>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</si>
  <si>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</si>
  <si>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</si>
  <si>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</si>
  <si>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</si>
  <si>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</si>
  <si>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</si>
  <si>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</si>
  <si>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</si>
  <si>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</si>
  <si>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</si>
  <si>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</si>
  <si>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</si>
  <si>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</si>
  <si>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</si>
  <si>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</si>
  <si>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</si>
  <si>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</si>
  <si>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</si>
  <si>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</si>
  <si>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</si>
  <si>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</si>
  <si>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</si>
  <si>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</si>
  <si>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</si>
  <si>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</si>
  <si>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</si>
  <si>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</si>
  <si>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</si>
  <si>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</si>
  <si>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</si>
  <si>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</si>
  <si>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</si>
  <si>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</si>
  <si>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</si>
  <si>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</si>
  <si>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</si>
  <si>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</si>
  <si>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</si>
  <si>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</si>
  <si>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</si>
  <si>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</si>
  <si>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</si>
  <si>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</si>
  <si>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</si>
  <si>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</si>
  <si>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</si>
  <si>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</si>
  <si>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</si>
  <si>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</si>
  <si>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</si>
  <si>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</si>
  <si>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</si>
  <si>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</si>
  <si>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</si>
  <si>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</si>
  <si>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</si>
  <si>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</si>
  <si>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</si>
  <si>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</si>
  <si>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</si>
  <si>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</si>
  <si>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</si>
  <si>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</si>
  <si>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</si>
  <si>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</si>
  <si>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</si>
  <si>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</si>
  <si>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</si>
  <si>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</si>
  <si>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</si>
  <si>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</si>
  <si>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</si>
  <si>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</si>
  <si>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</si>
  <si>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</si>
  <si>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</si>
  <si>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</si>
  <si>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</si>
  <si>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</si>
  <si>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</si>
  <si>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</si>
  <si>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</si>
  <si>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</si>
  <si>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</si>
  <si>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</si>
  <si>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</si>
  <si>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</si>
  <si>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</si>
  <si>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</si>
  <si>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</si>
  <si>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</si>
  <si>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</si>
  <si>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</si>
  <si>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</si>
  <si>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</si>
  <si>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</si>
  <si>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</si>
  <si>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</si>
  <si>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</si>
  <si>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</si>
  <si>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</si>
  <si>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</si>
  <si>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</si>
  <si>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</si>
  <si>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</si>
  <si>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</si>
  <si>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</si>
  <si>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</si>
  <si>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</si>
  <si>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</si>
  <si>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</si>
  <si>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</si>
  <si>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</si>
  <si>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</si>
  <si>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</si>
  <si>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</si>
  <si>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</si>
  <si>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</si>
  <si>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</si>
  <si>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</si>
  <si>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</si>
  <si>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</si>
  <si>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</si>
  <si>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</si>
  <si>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</si>
  <si>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</si>
  <si>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</si>
  <si>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</si>
  <si>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</si>
  <si>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</si>
  <si>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</si>
  <si>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</si>
  <si>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</si>
  <si>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</si>
  <si>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</si>
  <si>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</si>
  <si>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</si>
  <si>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</si>
  <si>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</si>
  <si>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</si>
  <si>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</si>
  <si>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</si>
  <si>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</si>
  <si>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</si>
  <si>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</si>
  <si>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</si>
  <si>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</si>
  <si>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</si>
  <si>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</si>
  <si>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</si>
  <si>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</si>
  <si>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</si>
  <si>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</si>
  <si>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</si>
  <si>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</si>
  <si>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</si>
  <si>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</si>
  <si>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</si>
  <si>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</si>
  <si>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</si>
  <si>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</si>
  <si>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</si>
  <si>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</si>
  <si>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</si>
  <si>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</si>
  <si>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</si>
  <si>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</si>
  <si>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</si>
  <si>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</si>
  <si>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</si>
  <si>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</si>
  <si>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</si>
  <si>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</si>
  <si>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</si>
  <si>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</si>
  <si>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</si>
  <si>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</si>
  <si>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</si>
  <si>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</si>
  <si>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</si>
  <si>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</si>
  <si>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</si>
  <si>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</si>
  <si>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</si>
  <si>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</si>
  <si>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</si>
  <si>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</si>
  <si>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</si>
  <si>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</si>
  <si>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</si>
  <si>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</si>
  <si>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</si>
  <si>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</si>
  <si>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</si>
  <si>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</si>
  <si>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</si>
  <si>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</si>
  <si>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</si>
  <si>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</si>
  <si>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</si>
  <si>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</si>
  <si>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</si>
  <si>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</si>
  <si>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</si>
  <si>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</si>
  <si>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</si>
  <si>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</si>
  <si>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</si>
  <si>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</si>
  <si>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</si>
  <si>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</si>
  <si>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</si>
  <si>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</si>
  <si>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</si>
  <si>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</si>
  <si>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</si>
  <si>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</si>
  <si>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</si>
  <si>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</si>
  <si>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</si>
  <si>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</si>
  <si>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</si>
  <si>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</si>
  <si>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</si>
  <si>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</si>
  <si>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</si>
  <si>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</si>
  <si>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</si>
  <si>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</si>
  <si>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</si>
  <si>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</si>
  <si>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</si>
  <si>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</si>
  <si>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</si>
  <si>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</si>
  <si>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</si>
  <si>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</si>
  <si>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</si>
  <si>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</si>
  <si>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</si>
  <si>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</si>
  <si>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</si>
  <si>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</si>
  <si>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</si>
  <si>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</si>
  <si>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</si>
  <si>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</si>
  <si>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</si>
  <si>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</si>
  <si>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</si>
  <si>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</si>
  <si>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</si>
  <si>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</si>
  <si>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</si>
  <si>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</si>
  <si>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</si>
  <si>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</si>
  <si>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</si>
  <si>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</si>
  <si>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</si>
  <si>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</si>
  <si>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</si>
  <si>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</si>
  <si>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</si>
  <si>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</si>
  <si>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</si>
  <si>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</si>
  <si>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</si>
  <si>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</si>
  <si>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</si>
  <si>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</si>
  <si>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</si>
  <si>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</si>
  <si>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</si>
  <si>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</si>
  <si>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</si>
  <si>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</si>
  <si>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</si>
  <si>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</si>
  <si>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</si>
  <si>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</si>
  <si>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</si>
  <si>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</si>
  <si>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</si>
  <si>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</si>
  <si>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</si>
  <si>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</si>
  <si>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</si>
  <si>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</si>
  <si>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</si>
  <si>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</si>
  <si>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</si>
  <si>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</si>
  <si>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</si>
  <si>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</si>
  <si>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</si>
  <si>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</si>
  <si>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</si>
  <si>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</si>
  <si>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</si>
  <si>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</si>
  <si>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</si>
  <si>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</si>
  <si>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</si>
  <si>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</si>
  <si>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</si>
  <si>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</si>
  <si>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</si>
  <si>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</si>
  <si>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</si>
  <si>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</si>
  <si>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</si>
  <si>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</si>
  <si>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</si>
  <si>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</si>
  <si>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</si>
  <si>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</si>
  <si>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</si>
  <si>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</si>
  <si>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</si>
  <si>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</si>
  <si>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</si>
  <si>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</si>
  <si>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</si>
  <si>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</si>
  <si>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</si>
  <si>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</si>
  <si>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</si>
  <si>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</si>
  <si>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</si>
  <si>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</si>
  <si>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</si>
  <si>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</si>
  <si>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</si>
  <si>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</si>
  <si>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</si>
  <si>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</si>
  <si>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</si>
  <si>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</si>
  <si>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</si>
  <si>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</si>
  <si>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</si>
  <si>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</si>
  <si>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</si>
  <si>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</si>
  <si>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</si>
  <si>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</si>
  <si>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</si>
  <si>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</si>
  <si>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</si>
  <si>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</si>
  <si>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</si>
  <si>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</si>
  <si>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</si>
  <si>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</si>
  <si>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</si>
  <si>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</si>
  <si>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</si>
  <si>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</si>
  <si>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</si>
  <si>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</si>
  <si>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</si>
  <si>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</si>
  <si>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</si>
  <si>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</si>
  <si>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</si>
  <si>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</si>
  <si>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</si>
  <si>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</si>
  <si>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</si>
  <si>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</si>
  <si>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</si>
  <si>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</si>
  <si>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</si>
  <si>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</si>
  <si>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</si>
  <si>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</si>
  <si>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</si>
  <si>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</si>
  <si>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</si>
  <si>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</si>
  <si>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</si>
  <si>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</si>
  <si>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</si>
  <si>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</si>
  <si>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</si>
  <si>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</si>
  <si>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</si>
  <si>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</si>
  <si>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</si>
  <si>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</si>
  <si>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</si>
  <si>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</si>
  <si>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</si>
  <si>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</si>
  <si>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</si>
  <si>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</si>
  <si>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</si>
  <si>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</si>
  <si>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</si>
  <si>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</si>
  <si>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</si>
  <si>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</si>
  <si>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</si>
  <si>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</si>
  <si>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</si>
  <si>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</si>
  <si>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</si>
  <si>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</si>
  <si>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</si>
  <si>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</si>
  <si>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</si>
  <si>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</si>
  <si>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</si>
  <si>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</si>
  <si>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</si>
  <si>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</si>
  <si>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</si>
  <si>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</si>
  <si>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</si>
  <si>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</si>
  <si>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</si>
  <si>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</si>
  <si>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</si>
  <si>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</si>
  <si>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</si>
  <si>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</si>
  <si>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</si>
  <si>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</si>
  <si>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</si>
  <si>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</si>
  <si>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</si>
  <si>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</si>
  <si>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</si>
  <si>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</si>
  <si>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</si>
  <si>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</si>
  <si>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</si>
  <si>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</si>
  <si>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</si>
  <si>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</si>
  <si>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</si>
  <si>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</si>
  <si>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</si>
  <si>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</si>
  <si>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</si>
  <si>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</si>
  <si>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</si>
  <si>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</si>
  <si>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</si>
  <si>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</si>
  <si>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</si>
  <si>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</si>
  <si>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</si>
  <si>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</si>
  <si>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</si>
  <si>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</si>
  <si>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</si>
  <si>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</si>
  <si>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</si>
  <si>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</si>
  <si>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</si>
  <si>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</si>
  <si>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</si>
  <si>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</si>
  <si>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</si>
  <si>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</si>
  <si>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</si>
  <si>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</si>
  <si>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</si>
  <si>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</si>
  <si>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</si>
  <si>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</si>
  <si>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</si>
  <si>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</si>
  <si>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</si>
  <si>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</si>
  <si>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</si>
  <si>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</si>
  <si>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</si>
  <si>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</si>
  <si>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</si>
  <si>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</si>
  <si>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</si>
  <si>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</si>
  <si>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</si>
  <si>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</si>
  <si>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</si>
  <si>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</si>
  <si>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</si>
  <si>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</si>
  <si>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</si>
  <si>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</si>
  <si>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</si>
  <si>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</si>
  <si>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</si>
  <si>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</si>
  <si>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</si>
  <si>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</si>
  <si>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</si>
  <si>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</si>
  <si>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</si>
  <si>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</si>
  <si>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</si>
  <si>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</si>
  <si>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</si>
  <si>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</si>
  <si>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</si>
  <si>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</si>
  <si>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</si>
  <si>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</si>
  <si>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</si>
  <si>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</si>
  <si>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</si>
  <si>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</si>
  <si>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</si>
  <si>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</si>
  <si>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</si>
  <si>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</si>
  <si>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</si>
  <si>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</si>
  <si>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</si>
  <si>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</si>
  <si>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</si>
  <si>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</si>
  <si>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</si>
  <si>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</si>
  <si>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</si>
  <si>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</si>
  <si>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</si>
  <si>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</si>
  <si>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</si>
  <si>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</si>
  <si>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</si>
  <si>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</si>
  <si>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</si>
  <si>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</si>
  <si>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</si>
  <si>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</si>
  <si>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</si>
  <si>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</si>
  <si>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</si>
  <si>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</si>
  <si>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</si>
  <si>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</si>
  <si>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</si>
  <si>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</si>
  <si>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</si>
  <si>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</si>
  <si>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</si>
  <si>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</si>
  <si>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</si>
  <si>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</si>
  <si>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</si>
  <si>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</si>
  <si>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</si>
  <si>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</si>
  <si>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</si>
  <si>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</si>
  <si>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</si>
  <si>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</si>
  <si>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</si>
  <si>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</si>
  <si>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</si>
  <si>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</si>
  <si>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</si>
  <si>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</si>
  <si>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</si>
  <si>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</si>
  <si>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</si>
  <si>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</si>
  <si>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</si>
  <si>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</si>
  <si>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</si>
  <si>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</si>
  <si>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</si>
  <si>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</si>
  <si>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</si>
  <si>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</si>
  <si>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</si>
  <si>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</si>
  <si>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</si>
  <si>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</si>
  <si>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</si>
  <si>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</si>
  <si>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</si>
  <si>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</si>
  <si>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</si>
  <si>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</si>
  <si>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</si>
  <si>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</si>
  <si>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</si>
  <si>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</si>
  <si>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</si>
  <si>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</si>
  <si>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</si>
  <si>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</si>
  <si>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</si>
  <si>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</si>
  <si>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</si>
  <si>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</si>
  <si>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</si>
  <si>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</si>
  <si>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</si>
  <si>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</si>
  <si>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</si>
  <si>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</si>
  <si>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</si>
  <si>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</si>
  <si>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</si>
  <si>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</si>
  <si>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</si>
  <si>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</si>
  <si>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</si>
  <si>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</si>
  <si>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</si>
  <si>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</si>
  <si>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</si>
  <si>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</si>
  <si>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</si>
  <si>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</si>
  <si>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</si>
  <si>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</si>
  <si>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</si>
  <si>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</si>
  <si>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</si>
  <si>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</si>
  <si>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</si>
  <si>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</si>
  <si>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</si>
  <si>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</si>
  <si>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</si>
  <si>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</si>
  <si>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</si>
  <si>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</si>
  <si>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</si>
  <si>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</si>
  <si>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</si>
  <si>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</si>
  <si>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</si>
  <si>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</si>
  <si>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</si>
  <si>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</si>
  <si>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</si>
  <si>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</si>
  <si>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</si>
  <si>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</si>
  <si>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</si>
  <si>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</si>
  <si>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</si>
  <si>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</si>
  <si>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</si>
  <si>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</si>
  <si>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</si>
  <si>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</si>
  <si>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</si>
  <si>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</si>
  <si>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</si>
  <si>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</si>
  <si>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</si>
  <si>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</si>
  <si>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</si>
  <si>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</si>
  <si>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</si>
  <si>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</si>
  <si>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</si>
  <si>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</si>
  <si>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</si>
  <si>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</si>
  <si>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</si>
  <si>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</si>
  <si>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</si>
  <si>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</si>
  <si>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</si>
  <si>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</si>
  <si>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</si>
  <si>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</si>
  <si>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</si>
  <si>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</si>
  <si>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</si>
  <si>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</si>
  <si>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</si>
  <si>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</si>
  <si>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</si>
  <si>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</si>
  <si>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</si>
  <si>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</si>
  <si>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</si>
  <si>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</si>
  <si>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</si>
  <si>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</si>
  <si>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</si>
  <si>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</si>
  <si>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</si>
  <si>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</si>
  <si>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</si>
  <si>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</si>
  <si>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</si>
  <si>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</si>
  <si>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</si>
  <si>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</si>
  <si>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</si>
  <si>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</si>
  <si>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</si>
  <si>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</si>
  <si>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</si>
  <si>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</si>
  <si>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</si>
  <si>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</si>
  <si>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</si>
  <si>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</si>
  <si>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</si>
  <si>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</si>
  <si>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</si>
  <si>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</si>
  <si>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</si>
  <si>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</si>
  <si>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</si>
  <si>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</si>
  <si>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</si>
  <si>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</si>
  <si>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</si>
  <si>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</si>
  <si>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</si>
  <si>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</si>
  <si>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</si>
  <si>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</si>
  <si>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</si>
  <si>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</si>
  <si>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</si>
  <si>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</si>
  <si>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</si>
  <si>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</si>
  <si>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</si>
  <si>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</si>
  <si>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</si>
  <si>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</si>
  <si>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</si>
  <si>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</si>
  <si>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</si>
  <si>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</si>
  <si>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</si>
  <si>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</si>
  <si>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</si>
  <si>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</si>
  <si>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</si>
  <si>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</si>
  <si>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</si>
  <si>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</si>
  <si>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</si>
  <si>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</si>
  <si>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</si>
  <si>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</si>
  <si>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</si>
  <si>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</si>
  <si>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</si>
  <si>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</si>
  <si>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</si>
  <si>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</si>
  <si>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</si>
  <si>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</si>
  <si>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</si>
  <si>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</si>
  <si>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</si>
  <si>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</si>
  <si>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</si>
  <si>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</si>
  <si>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</si>
  <si>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</si>
  <si>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</si>
  <si>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</si>
  <si>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</si>
  <si>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</si>
  <si>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</si>
  <si>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</si>
  <si>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</si>
  <si>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</si>
  <si>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</si>
  <si>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</si>
  <si>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</si>
  <si>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</si>
  <si>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</si>
  <si>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</si>
  <si>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</si>
  <si>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</si>
  <si>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</si>
  <si>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</si>
  <si>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</si>
  <si>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</si>
  <si>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</si>
  <si>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</si>
  <si>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</si>
  <si>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</si>
  <si>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</si>
  <si>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</si>
  <si>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</si>
  <si>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</si>
  <si>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</si>
  <si>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</si>
  <si>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</si>
  <si>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</si>
  <si>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</si>
  <si>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</si>
  <si>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</si>
  <si>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</si>
  <si>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</si>
  <si>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</si>
  <si>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</si>
  <si>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</si>
  <si>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</si>
  <si>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</si>
  <si>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</si>
  <si>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</si>
  <si>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</si>
  <si>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</si>
  <si>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</si>
  <si>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</si>
  <si>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</si>
  <si>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</si>
  <si>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</si>
  <si>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</si>
  <si>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</si>
  <si>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</si>
  <si>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</si>
  <si>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</si>
  <si>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</si>
  <si>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</si>
  <si>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</si>
  <si>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</si>
  <si>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</si>
  <si>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</si>
  <si>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</si>
  <si>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</si>
  <si>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</si>
  <si>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</si>
  <si>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</si>
  <si>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</si>
  <si>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</si>
  <si>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</si>
  <si>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</si>
  <si>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</si>
  <si>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</si>
  <si>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</si>
  <si>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</si>
  <si>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</si>
  <si>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</si>
  <si>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</si>
  <si>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</si>
  <si>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</si>
  <si>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</si>
  <si>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</si>
  <si>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</si>
  <si>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</si>
  <si>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</si>
  <si>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</si>
  <si>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</si>
  <si>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</si>
  <si>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</si>
  <si>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</si>
  <si>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</si>
  <si>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</si>
  <si>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</si>
  <si>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</si>
  <si>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</si>
  <si>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</si>
  <si>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</si>
  <si>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</si>
  <si>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</si>
  <si>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</si>
  <si>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</si>
  <si>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</si>
  <si>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</si>
  <si>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</si>
  <si>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</si>
  <si>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</si>
  <si>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</si>
  <si>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</si>
  <si>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</si>
  <si>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</si>
  <si>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</si>
  <si>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</si>
  <si>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</si>
  <si>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</si>
  <si>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</si>
  <si>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</si>
  <si>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</si>
  <si>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</si>
  <si>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</si>
  <si>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</si>
  <si>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</si>
  <si>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</si>
  <si>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</si>
  <si>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</si>
  <si>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</si>
  <si>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</si>
  <si>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</si>
  <si>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</si>
  <si>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</si>
  <si>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</si>
  <si>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</si>
  <si>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</si>
  <si>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</si>
  <si>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</si>
  <si>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</si>
  <si>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</si>
  <si>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</si>
  <si>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</si>
  <si>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</si>
  <si>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</si>
  <si>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</si>
  <si>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</si>
  <si>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</si>
  <si>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</si>
  <si>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</si>
  <si>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</si>
  <si>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</si>
  <si>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</si>
  <si>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</si>
  <si>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</si>
  <si>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</si>
  <si>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</si>
  <si>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</si>
  <si>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</si>
  <si>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</si>
  <si>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</si>
  <si>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</si>
  <si>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</si>
  <si>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</si>
  <si>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</si>
  <si>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</si>
  <si>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</si>
  <si>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</si>
  <si>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</si>
  <si>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</si>
  <si>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</si>
  <si>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</si>
  <si>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</si>
  <si>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</si>
  <si>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</si>
  <si>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</si>
  <si>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</si>
  <si>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</si>
  <si>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</si>
  <si>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</si>
  <si>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</si>
  <si>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</si>
  <si>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</si>
  <si>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</si>
  <si>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</si>
  <si>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</si>
  <si>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</si>
  <si>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</si>
  <si>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</si>
  <si>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</si>
  <si>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</si>
  <si>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</si>
  <si>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</si>
  <si>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</si>
  <si>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</si>
  <si>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</si>
  <si>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</si>
  <si>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</si>
  <si>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</si>
  <si>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</si>
  <si>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</si>
  <si>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</si>
  <si>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</si>
  <si>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</si>
  <si>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</si>
  <si>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</si>
  <si>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</si>
  <si>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</si>
  <si>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</si>
  <si>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</si>
  <si>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</si>
  <si>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</si>
  <si>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</si>
  <si>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</si>
  <si>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</si>
  <si>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</si>
  <si>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</si>
  <si>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</si>
  <si>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</si>
  <si>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</si>
  <si>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</si>
  <si>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</si>
  <si>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</si>
  <si>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</si>
  <si>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</si>
  <si>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</si>
  <si>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</si>
  <si>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</si>
  <si>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</si>
  <si>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</si>
  <si>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</si>
  <si>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</si>
  <si>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</si>
  <si>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</si>
  <si>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</si>
  <si>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</si>
  <si>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</si>
  <si>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</si>
  <si>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</si>
  <si>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</si>
  <si>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</si>
  <si>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</si>
  <si>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</si>
  <si>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</si>
  <si>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</si>
  <si>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</si>
  <si>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</si>
  <si>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</si>
  <si>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</si>
  <si>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</si>
  <si>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</si>
  <si>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</si>
  <si>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</si>
  <si>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</si>
  <si>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</si>
  <si>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</si>
  <si>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</si>
  <si>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</si>
  <si>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</si>
  <si>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</si>
  <si>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</si>
  <si>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</si>
  <si>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</si>
  <si>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</si>
  <si>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</si>
  <si>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</si>
  <si>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</si>
  <si>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</si>
  <si>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</si>
  <si>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</si>
  <si>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</si>
  <si>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</si>
  <si>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</si>
  <si>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</si>
  <si>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</si>
  <si>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</si>
  <si>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</si>
  <si>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</si>
  <si>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</si>
  <si>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</si>
  <si>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</si>
  <si>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</si>
  <si>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</si>
  <si>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</si>
  <si>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</si>
  <si>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</si>
  <si>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</si>
  <si>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</si>
  <si>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</si>
  <si>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</si>
  <si>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</si>
  <si>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</si>
  <si>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</si>
  <si>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</si>
  <si>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</si>
  <si>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</si>
  <si>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</si>
  <si>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</si>
  <si>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</si>
  <si>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</si>
  <si>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</si>
  <si>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</si>
  <si>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</si>
  <si>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</si>
  <si>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</si>
  <si>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</si>
  <si>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</si>
  <si>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</si>
  <si>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</si>
  <si>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</si>
  <si>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</si>
  <si>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</si>
  <si>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</si>
  <si>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</si>
  <si>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</si>
  <si>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</si>
  <si>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</si>
  <si>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</si>
  <si>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</si>
  <si>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</si>
  <si>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</si>
  <si>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</si>
  <si>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</si>
  <si>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</si>
  <si>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</si>
  <si>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</si>
  <si>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</si>
  <si>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</si>
  <si>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</si>
  <si>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</si>
  <si>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</si>
  <si>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</si>
  <si>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</si>
  <si>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</si>
  <si>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</si>
  <si>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</si>
  <si>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</si>
  <si>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</si>
  <si>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</si>
  <si>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</si>
  <si>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</si>
  <si>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</si>
  <si>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</si>
  <si>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</si>
  <si>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</si>
  <si>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</si>
  <si>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</si>
  <si>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</si>
  <si>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</si>
  <si>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</si>
  <si>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</si>
  <si>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</si>
  <si>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</si>
  <si>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</si>
  <si>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</si>
  <si>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</si>
  <si>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</si>
  <si>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</si>
  <si>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</si>
  <si>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</si>
  <si>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</si>
  <si>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</si>
  <si>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</si>
  <si>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</si>
  <si>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</si>
  <si>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</si>
  <si>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</si>
  <si>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</si>
  <si>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</si>
  <si>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</si>
  <si>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</si>
  <si>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</si>
  <si>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</si>
  <si>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</si>
  <si>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</si>
  <si>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</si>
  <si>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</si>
  <si>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</si>
  <si>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</si>
  <si>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</si>
  <si>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</si>
  <si>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</si>
  <si>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</si>
  <si>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</si>
  <si>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</si>
  <si>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</si>
  <si>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</si>
  <si>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</si>
  <si>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</si>
  <si>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</si>
  <si>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</si>
  <si>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</si>
  <si>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</si>
  <si>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</si>
  <si>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</si>
  <si>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</si>
  <si>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</si>
  <si>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</si>
  <si>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</si>
  <si>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</si>
  <si>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</si>
  <si>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</si>
  <si>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</si>
  <si>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</si>
  <si>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</si>
  <si>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</si>
  <si>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</si>
  <si>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</si>
  <si>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</si>
  <si>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</si>
  <si>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</si>
  <si>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</si>
  <si>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</si>
  <si>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</si>
  <si>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</si>
  <si>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</si>
  <si>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</si>
  <si>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</si>
  <si>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</si>
  <si>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</si>
  <si>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</si>
  <si>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</si>
  <si>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</si>
  <si>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</si>
  <si>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</si>
  <si>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</si>
  <si>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</si>
  <si>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</si>
  <si>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</si>
  <si>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</si>
  <si>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</si>
  <si>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</si>
  <si>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</si>
  <si>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</si>
  <si>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</si>
  <si>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</si>
  <si>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</si>
  <si>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</si>
  <si>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</si>
  <si>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</si>
  <si>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</si>
  <si>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</si>
  <si>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</si>
  <si>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</si>
  <si>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</si>
  <si>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</si>
  <si>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</si>
  <si>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</si>
  <si>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</si>
  <si>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</si>
  <si>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</si>
  <si>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</si>
  <si>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</si>
  <si>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</si>
  <si>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</si>
  <si>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</si>
  <si>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</si>
  <si>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</si>
  <si>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</si>
  <si>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</si>
  <si>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</si>
  <si>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</si>
  <si>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</si>
  <si>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</si>
  <si>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</si>
  <si>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</si>
  <si>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</si>
  <si>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</si>
  <si>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</si>
  <si>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</si>
  <si>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</si>
  <si>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</si>
  <si>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</si>
  <si>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</si>
  <si>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</si>
  <si>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</si>
  <si>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</si>
  <si>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</si>
  <si>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</si>
  <si>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</si>
  <si>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</si>
  <si>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</si>
  <si>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</si>
  <si>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</si>
  <si>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</si>
  <si>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</si>
  <si>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</si>
  <si>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</si>
  <si>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</si>
  <si>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</si>
  <si>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</si>
  <si>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</si>
  <si>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</si>
  <si>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</si>
  <si>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</si>
  <si>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</si>
  <si>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</si>
  <si>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</si>
  <si>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</si>
  <si>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</si>
  <si>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</si>
  <si>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</si>
  <si>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</si>
  <si>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</si>
  <si>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</si>
  <si>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</si>
  <si>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</si>
  <si>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</si>
  <si>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</si>
  <si>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</si>
  <si>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</si>
  <si>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</si>
  <si>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</si>
  <si>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</si>
  <si>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</si>
  <si>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</si>
  <si>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</si>
  <si>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</si>
  <si>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</si>
  <si>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</si>
  <si>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</si>
  <si>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</si>
  <si>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</si>
  <si>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</si>
  <si>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</si>
  <si>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</si>
  <si>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</si>
  <si>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</si>
  <si>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</si>
  <si>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</si>
  <si>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</si>
  <si>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</si>
  <si>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</si>
  <si>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</si>
  <si>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</si>
  <si>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</si>
  <si>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</si>
  <si>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</si>
  <si>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</si>
  <si>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</si>
  <si>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</si>
  <si>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</si>
  <si>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</si>
  <si>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</si>
  <si>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</si>
  <si>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</si>
  <si>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</si>
  <si>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</si>
  <si>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</si>
  <si>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</si>
  <si>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</si>
  <si>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</si>
  <si>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</si>
  <si>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</si>
  <si>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</si>
  <si>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</si>
  <si>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</si>
  <si>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</si>
  <si>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</si>
  <si>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</si>
  <si>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</si>
  <si>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</si>
  <si>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</si>
  <si>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</si>
  <si>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</si>
  <si>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</si>
  <si>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</si>
  <si>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</si>
  <si>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</si>
  <si>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</si>
  <si>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</si>
  <si>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</si>
  <si>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</si>
  <si>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</si>
  <si>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</si>
  <si>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</si>
  <si>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</si>
  <si>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</si>
  <si>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</si>
  <si>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</si>
  <si>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</si>
  <si>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</si>
  <si>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</si>
  <si>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</si>
  <si>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</si>
  <si>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</si>
  <si>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</si>
  <si>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</si>
  <si>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</si>
  <si>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</si>
  <si>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</si>
  <si>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</si>
  <si>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</si>
  <si>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</si>
  <si>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</si>
  <si>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</si>
  <si>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</si>
  <si>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</si>
  <si>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</si>
  <si>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</si>
  <si>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</si>
  <si>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</si>
  <si>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</si>
  <si>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</si>
  <si>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</si>
  <si>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</si>
  <si>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</si>
  <si>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</si>
  <si>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</si>
  <si>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</si>
  <si>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</si>
  <si>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</si>
  <si>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</si>
  <si>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</si>
  <si>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</si>
  <si>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</si>
  <si>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</si>
  <si>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</si>
  <si>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</si>
  <si>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</si>
  <si>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</si>
  <si>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</si>
  <si>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</si>
  <si>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</si>
  <si>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</si>
  <si>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</si>
  <si>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</si>
  <si>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</si>
  <si>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</si>
  <si>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</si>
  <si>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</si>
  <si>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</si>
  <si>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</si>
  <si>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</si>
  <si>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</si>
  <si>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</si>
  <si>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</si>
  <si>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</si>
  <si>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</si>
  <si>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</si>
  <si>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</si>
  <si>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</si>
  <si>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</si>
  <si>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</si>
  <si>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</si>
  <si>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</si>
  <si>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</si>
  <si>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</si>
  <si>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</si>
  <si>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</si>
  <si>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</si>
  <si>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</si>
  <si>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</si>
  <si>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</si>
  <si>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</si>
  <si>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</si>
  <si>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</si>
  <si>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</si>
  <si>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</si>
  <si>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</si>
  <si>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</si>
  <si>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</si>
  <si>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</si>
  <si>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</si>
  <si>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</si>
  <si>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</si>
  <si>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</si>
  <si>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</si>
  <si>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</si>
  <si>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</si>
  <si>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</si>
  <si>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</si>
  <si>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</si>
  <si>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</si>
  <si>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</si>
  <si>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</si>
  <si>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</si>
  <si>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</si>
  <si>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</si>
  <si>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</si>
  <si>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</si>
  <si>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</si>
  <si>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</si>
  <si>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</si>
  <si>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</si>
  <si>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</si>
  <si>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</si>
  <si>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</si>
  <si>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</si>
  <si>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</si>
  <si>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</si>
  <si>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</si>
  <si>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</si>
  <si>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</si>
  <si>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</si>
  <si>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</si>
  <si>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</si>
  <si>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</si>
  <si>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</si>
  <si>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</si>
  <si>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</si>
  <si>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</si>
  <si>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</si>
  <si>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</si>
  <si>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</si>
  <si>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</si>
  <si>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</si>
  <si>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</si>
  <si>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</si>
  <si>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</si>
  <si>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</si>
  <si>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</si>
  <si>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</si>
  <si>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</si>
  <si>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</si>
  <si>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</si>
  <si>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</si>
  <si>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</si>
  <si>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</si>
  <si>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</si>
  <si>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</si>
  <si>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</si>
  <si>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</si>
  <si>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</si>
  <si>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</si>
  <si>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</si>
  <si>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</si>
  <si>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</si>
  <si>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</si>
  <si>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</si>
  <si>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</si>
  <si>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</si>
  <si>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</si>
  <si>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</si>
  <si>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</si>
  <si>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</si>
  <si>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</si>
  <si>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</si>
  <si>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</si>
  <si>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</si>
  <si>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</si>
  <si>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</si>
  <si>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</si>
  <si>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</si>
  <si>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</si>
  <si>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</si>
  <si>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</si>
  <si>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</si>
  <si>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</si>
  <si>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</si>
  <si>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</si>
  <si>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</si>
  <si>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</si>
  <si>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</si>
  <si>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</si>
  <si>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</si>
  <si>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</si>
  <si>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</si>
  <si>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</si>
  <si>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</si>
  <si>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</si>
  <si>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</si>
  <si>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</si>
  <si>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</si>
  <si>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</si>
  <si>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</si>
  <si>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</si>
  <si>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</si>
  <si>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</si>
  <si>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</si>
  <si>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</si>
  <si>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</si>
  <si>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</si>
  <si>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</si>
  <si>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</si>
  <si>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</si>
  <si>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</si>
  <si>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</si>
  <si>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</si>
  <si>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</si>
  <si>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</si>
  <si>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</si>
  <si>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</si>
  <si>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</si>
  <si>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</si>
  <si>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</si>
  <si>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</si>
  <si>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</si>
  <si>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</si>
  <si>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</si>
  <si>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</si>
  <si>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</si>
  <si>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</si>
  <si>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</si>
  <si>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</si>
  <si>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</si>
  <si>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</si>
  <si>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</si>
  <si>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</si>
  <si>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</si>
  <si>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</si>
  <si>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</si>
  <si>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</si>
  <si>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</si>
  <si>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</si>
  <si>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</si>
  <si>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</si>
  <si>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</si>
  <si>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</si>
  <si>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</si>
  <si>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</si>
  <si>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</si>
  <si>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</si>
  <si>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</si>
  <si>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</si>
  <si>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</si>
  <si>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</si>
  <si>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</si>
  <si>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</si>
  <si>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</si>
  <si>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</si>
  <si>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</si>
  <si>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</si>
  <si>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</si>
  <si>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</si>
  <si>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</si>
  <si>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</si>
  <si>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</si>
  <si>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</si>
  <si>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</si>
  <si>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</si>
  <si>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</si>
  <si>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</si>
  <si>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</si>
  <si>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</si>
  <si>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</si>
  <si>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</si>
  <si>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</si>
  <si>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</si>
  <si>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</si>
  <si>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</si>
  <si>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</si>
  <si>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</si>
  <si>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</si>
  <si>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</si>
  <si>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</si>
  <si>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</si>
  <si>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</si>
  <si>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</si>
  <si>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</si>
  <si>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</si>
  <si>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</si>
  <si>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</si>
  <si>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</si>
  <si>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</si>
  <si>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</si>
  <si>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</si>
  <si>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</si>
  <si>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</si>
  <si>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</si>
  <si>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</si>
  <si>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</si>
  <si>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</si>
  <si>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</si>
  <si>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</si>
  <si>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</si>
  <si>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</si>
  <si>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</si>
  <si>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</si>
  <si>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</si>
  <si>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</si>
  <si>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</si>
  <si>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</si>
  <si>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</si>
  <si>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</si>
  <si>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</si>
  <si>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</si>
  <si>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</si>
  <si>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</si>
  <si>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</si>
  <si>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</si>
  <si>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</si>
  <si>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</si>
  <si>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</si>
  <si>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</si>
  <si>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</si>
  <si>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</si>
  <si>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</si>
  <si>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</si>
  <si>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</si>
  <si>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</si>
  <si>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</si>
  <si>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</si>
  <si>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</si>
  <si>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</si>
  <si>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</si>
  <si>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</si>
  <si>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</si>
  <si>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</si>
  <si>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</si>
  <si>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</si>
  <si>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</si>
  <si>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</si>
  <si>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</si>
  <si>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</si>
  <si>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</si>
  <si>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</si>
  <si>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</si>
  <si>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</si>
  <si>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</si>
  <si>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</si>
  <si>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</si>
  <si>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</si>
  <si>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</si>
  <si>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</si>
  <si>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</si>
  <si>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</si>
  <si>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</si>
  <si>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</si>
  <si>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</si>
  <si>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</si>
  <si>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</si>
  <si>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</si>
  <si>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</si>
  <si>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</si>
  <si>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</si>
  <si>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</si>
  <si>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</si>
  <si>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</si>
  <si>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</si>
  <si>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</si>
  <si>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</si>
  <si>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</si>
  <si>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</si>
  <si>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</si>
  <si>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</si>
  <si>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</si>
  <si>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</si>
  <si>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</si>
  <si>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</si>
  <si>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</si>
  <si>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</si>
  <si>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</si>
  <si>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</si>
  <si>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</si>
  <si>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</si>
  <si>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</si>
  <si>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</si>
  <si>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</si>
  <si>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</si>
  <si>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</si>
  <si>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</si>
  <si>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</si>
  <si>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</si>
  <si>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</si>
  <si>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</si>
  <si>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</si>
  <si>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</si>
  <si>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</si>
  <si>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</si>
  <si>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</si>
  <si>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</si>
  <si>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</si>
  <si>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</si>
  <si>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</si>
  <si>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</si>
  <si>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</si>
  <si>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</si>
  <si>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</si>
  <si>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</si>
  <si>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</si>
  <si>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</si>
  <si>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</si>
  <si>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</si>
  <si>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</si>
  <si>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</si>
  <si>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</si>
  <si>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</si>
  <si>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</si>
  <si>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</si>
  <si>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</si>
  <si>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</si>
  <si>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</si>
  <si>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</si>
  <si>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</si>
  <si>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</si>
  <si>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</si>
  <si>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</si>
  <si>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</si>
  <si>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</si>
  <si>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</si>
  <si>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</si>
  <si>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</si>
  <si>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</si>
  <si>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</si>
  <si>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</si>
  <si>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</si>
  <si>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</si>
  <si>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</si>
  <si>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</si>
  <si>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</si>
  <si>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</si>
  <si>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</si>
  <si>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</si>
  <si>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</si>
  <si>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</si>
  <si>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</si>
  <si>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</si>
  <si>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</si>
  <si>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</si>
  <si>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</si>
  <si>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</si>
  <si>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</si>
  <si>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</si>
  <si>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</si>
  <si>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</si>
  <si>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</si>
  <si>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</si>
  <si>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</si>
  <si>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</si>
  <si>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</si>
  <si>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</si>
  <si>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</si>
  <si>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</si>
  <si>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</si>
  <si>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</si>
  <si>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</si>
  <si>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</si>
  <si>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</si>
  <si>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</si>
  <si>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</si>
  <si>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</si>
  <si>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</si>
  <si>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</si>
  <si>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</si>
  <si>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</si>
  <si>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</si>
  <si>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</si>
  <si>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</si>
  <si>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</si>
  <si>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</si>
  <si>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</si>
  <si>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</si>
  <si>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</si>
  <si>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</si>
  <si>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</si>
  <si>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</si>
  <si>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</si>
  <si>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</si>
  <si>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</si>
  <si>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</si>
  <si>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</si>
  <si>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</si>
  <si>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</si>
  <si>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</si>
  <si>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</si>
  <si>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</si>
  <si>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</si>
  <si>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</si>
  <si>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</si>
  <si>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</si>
  <si>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</si>
  <si>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</si>
  <si>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</si>
  <si>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</si>
  <si>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</si>
  <si>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</si>
  <si>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</si>
  <si>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</si>
  <si>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</si>
  <si>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</si>
  <si>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</si>
  <si>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</si>
  <si>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</si>
  <si>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</si>
  <si>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</si>
  <si>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</si>
  <si>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</si>
  <si>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</si>
  <si>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</si>
  <si>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</si>
  <si>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</si>
  <si>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</si>
  <si>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</si>
  <si>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</si>
  <si>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</si>
  <si>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</si>
  <si>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</si>
  <si>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</si>
  <si>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</si>
  <si>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</si>
  <si>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</si>
  <si>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</si>
  <si>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</si>
  <si>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</si>
  <si>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</si>
  <si>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</si>
  <si>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</si>
  <si>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</si>
  <si>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</si>
  <si>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</si>
  <si>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</si>
  <si>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</si>
  <si>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</si>
  <si>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</si>
  <si>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</si>
  <si>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</si>
  <si>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</si>
  <si>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</si>
  <si>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</si>
  <si>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</si>
  <si>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</si>
  <si>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</si>
  <si>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</si>
  <si>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</si>
  <si>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</si>
  <si>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</si>
  <si>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</si>
  <si>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</si>
  <si>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</si>
  <si>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</si>
  <si>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</si>
  <si>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</si>
  <si>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</si>
  <si>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</si>
  <si>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</si>
  <si>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</si>
  <si>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</si>
  <si>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</si>
  <si>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</si>
  <si>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</si>
  <si>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</si>
  <si>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</si>
  <si>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</si>
  <si>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</si>
  <si>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</si>
  <si>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</si>
  <si>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</si>
  <si>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</si>
  <si>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</si>
  <si>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</si>
  <si>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</si>
  <si>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</si>
  <si>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</si>
  <si>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</si>
  <si>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</si>
  <si>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</si>
  <si>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</si>
  <si>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</si>
  <si>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</si>
  <si>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</si>
  <si>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</si>
  <si>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</si>
  <si>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</si>
  <si>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</si>
  <si>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</si>
  <si>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</si>
  <si>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</si>
  <si>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</si>
  <si>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</si>
  <si>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</si>
  <si>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</si>
  <si>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</si>
  <si>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</si>
  <si>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</si>
  <si>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</si>
  <si>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</si>
  <si>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</si>
  <si>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</si>
  <si>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</si>
  <si>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</si>
  <si>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</si>
  <si>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</si>
  <si>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</si>
  <si>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</si>
  <si>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</si>
  <si>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</si>
  <si>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</si>
  <si>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</si>
  <si>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</si>
  <si>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</si>
  <si>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</si>
  <si>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</si>
  <si>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</si>
  <si>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</si>
  <si>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</si>
  <si>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</si>
  <si>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</si>
  <si>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</si>
  <si>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</si>
  <si>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</si>
  <si>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</si>
  <si>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</si>
  <si>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</si>
  <si>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</si>
  <si>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</si>
  <si>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</si>
  <si>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</si>
  <si>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</si>
  <si>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</si>
  <si>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</si>
  <si>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</si>
  <si>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</si>
  <si>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</si>
  <si>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</si>
  <si>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</si>
  <si>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</si>
  <si>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</si>
  <si>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</si>
  <si>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</si>
  <si>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</si>
  <si>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</si>
  <si>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</si>
  <si>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</si>
  <si>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</si>
  <si>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</si>
  <si>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</si>
  <si>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</si>
  <si>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</si>
  <si>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</si>
  <si>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</si>
  <si>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</si>
  <si>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</si>
  <si>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</si>
  <si>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</si>
  <si>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</si>
  <si>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</si>
  <si>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</si>
  <si>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</si>
  <si>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</si>
  <si>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</si>
  <si>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</si>
  <si>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</si>
  <si>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</si>
  <si>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</si>
  <si>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</si>
  <si>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</si>
  <si>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</si>
  <si>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</si>
  <si>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</si>
  <si>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</si>
  <si>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</si>
  <si>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</si>
  <si>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</si>
  <si>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</si>
  <si>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</si>
  <si>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</si>
  <si>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</si>
  <si>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</si>
  <si>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</si>
  <si>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</si>
  <si>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</si>
  <si>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</si>
  <si>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</si>
  <si>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</si>
  <si>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</si>
  <si>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</si>
  <si>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</si>
  <si>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</si>
  <si>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</si>
  <si>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</si>
  <si>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</si>
  <si>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</si>
  <si>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</si>
  <si>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</si>
  <si>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</si>
  <si>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</si>
  <si>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</si>
  <si>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</si>
  <si>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</si>
  <si>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</si>
  <si>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</si>
  <si>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</si>
  <si>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</si>
  <si>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</si>
  <si>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</si>
  <si>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</si>
  <si>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</si>
  <si>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</si>
  <si>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</si>
  <si>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</si>
  <si>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</si>
  <si>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</si>
  <si>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</si>
  <si>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</si>
  <si>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</si>
  <si>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</si>
  <si>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</si>
  <si>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</si>
  <si>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</si>
  <si>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</si>
  <si>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</si>
  <si>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</si>
  <si>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</si>
  <si>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</si>
  <si>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</si>
  <si>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</si>
  <si>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</si>
  <si>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</si>
  <si>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</si>
  <si>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</si>
  <si>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</si>
  <si>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</si>
  <si>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</si>
  <si>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</si>
  <si>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</si>
  <si>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</si>
  <si>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</si>
  <si>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</si>
  <si>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</si>
  <si>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</si>
  <si>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</si>
  <si>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</si>
  <si>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</si>
  <si>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</si>
  <si>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</si>
  <si>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</si>
  <si>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</si>
  <si>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</si>
  <si>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</si>
  <si>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</si>
  <si>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</si>
  <si>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</si>
  <si>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</si>
  <si>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</si>
  <si>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</si>
  <si>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</si>
  <si>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</si>
  <si>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</si>
  <si>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</si>
  <si>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</si>
  <si>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</si>
  <si>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</si>
  <si>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</si>
  <si>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</si>
  <si>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</si>
  <si>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</si>
  <si>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</si>
  <si>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</si>
  <si>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</si>
  <si>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</si>
  <si>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</si>
  <si>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</si>
  <si>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</si>
  <si>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</si>
  <si>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</si>
  <si>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</si>
  <si>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</si>
  <si>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</si>
  <si>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</si>
  <si>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</si>
  <si>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</si>
  <si>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</si>
  <si>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</si>
  <si>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</si>
  <si>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</si>
  <si>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</si>
  <si>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</si>
  <si>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</si>
  <si>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</si>
  <si>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</si>
  <si>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</si>
  <si>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</si>
  <si>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</si>
  <si>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</si>
  <si>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</si>
  <si>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</si>
  <si>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</si>
  <si>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</si>
  <si>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</si>
  <si>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</si>
  <si>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</si>
  <si>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</si>
  <si>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</si>
  <si>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</si>
  <si>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</si>
  <si>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</si>
  <si>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</si>
  <si>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</si>
  <si>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</si>
  <si>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</si>
  <si>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</si>
  <si>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</si>
  <si>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</si>
  <si>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</si>
  <si>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</si>
  <si>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</si>
  <si>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</si>
  <si>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</si>
  <si>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</si>
  <si>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</si>
  <si>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</si>
  <si>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</si>
  <si>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</si>
  <si>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</si>
  <si>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</si>
  <si>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</si>
  <si>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</si>
  <si>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</si>
  <si>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</si>
  <si>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</si>
  <si>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</si>
  <si>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</si>
  <si>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</si>
  <si>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</si>
  <si>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</si>
  <si>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</si>
  <si>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</si>
  <si>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</si>
  <si>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</si>
  <si>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</si>
  <si>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</si>
  <si>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</si>
  <si>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</si>
  <si>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</si>
  <si>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</si>
  <si>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</si>
  <si>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</si>
  <si>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</si>
  <si>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</si>
  <si>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</si>
  <si>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</si>
  <si>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</si>
  <si>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</si>
  <si>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</si>
  <si>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</si>
  <si>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</si>
  <si>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</si>
  <si>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</si>
  <si>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</si>
  <si>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</si>
  <si>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</si>
  <si>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</si>
  <si>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</si>
  <si>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</si>
  <si>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</si>
  <si>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</si>
  <si>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</si>
  <si>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</si>
  <si>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</si>
  <si>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</si>
  <si>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</si>
  <si>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</si>
  <si>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</si>
  <si>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</si>
  <si>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</si>
  <si>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</si>
  <si>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</si>
  <si>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</si>
  <si>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</si>
  <si>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</si>
  <si>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</si>
  <si>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</si>
  <si>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</si>
  <si>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</si>
  <si>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</si>
  <si>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</si>
  <si>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</si>
  <si>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</si>
  <si>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</si>
  <si>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</si>
  <si>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</si>
  <si>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</si>
  <si>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</si>
  <si>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</si>
  <si>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</si>
  <si>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</si>
  <si>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</si>
  <si>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</si>
  <si>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</si>
  <si>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</si>
  <si>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</si>
  <si>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</si>
  <si>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</si>
  <si>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</si>
  <si>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</si>
  <si>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</si>
  <si>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</si>
  <si>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</si>
  <si>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</si>
  <si>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</si>
  <si>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</si>
  <si>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</si>
  <si>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</si>
  <si>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</si>
  <si>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</si>
  <si>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</si>
  <si>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</si>
  <si>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</si>
  <si>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</si>
  <si>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</si>
  <si>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</si>
  <si>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</si>
  <si>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</si>
  <si>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</si>
  <si>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</si>
  <si>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</si>
  <si>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</si>
  <si>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</si>
  <si>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</si>
  <si>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</si>
  <si>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</si>
  <si>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</si>
  <si>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</si>
  <si>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</si>
  <si>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</si>
  <si>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</si>
  <si>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</si>
  <si>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</si>
  <si>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</si>
  <si>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</si>
  <si>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</si>
  <si>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</si>
  <si>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</si>
  <si>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</si>
  <si>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</si>
  <si>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</si>
  <si>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</si>
  <si>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</si>
  <si>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</si>
  <si>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</si>
  <si>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</si>
  <si>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</si>
  <si>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</si>
  <si>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</si>
  <si>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</si>
  <si>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</si>
  <si>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</si>
  <si>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</si>
  <si>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</si>
  <si>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</si>
  <si>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</si>
  <si>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</si>
  <si>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</si>
  <si>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</si>
  <si>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</si>
  <si>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</si>
  <si>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</si>
  <si>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</si>
  <si>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</si>
  <si>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</si>
  <si>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</si>
  <si>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</si>
  <si>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</si>
  <si>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</si>
  <si>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</si>
  <si>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</si>
  <si>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</si>
  <si>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</si>
  <si>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</si>
  <si>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</si>
  <si>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</si>
  <si>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</si>
  <si>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</si>
  <si>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</si>
  <si>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</si>
  <si>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</si>
  <si>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</si>
  <si>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</si>
  <si>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</si>
  <si>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</si>
  <si>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</si>
  <si>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</si>
  <si>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</si>
  <si>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</si>
  <si>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</si>
  <si>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</si>
  <si>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</si>
  <si>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</si>
  <si>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</si>
  <si>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</si>
  <si>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</si>
  <si>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</si>
  <si>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</si>
  <si>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</si>
  <si>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</si>
  <si>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</si>
  <si>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</si>
  <si>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</si>
  <si>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</si>
  <si>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</si>
  <si>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</si>
  <si>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</si>
  <si>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</si>
  <si>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</si>
  <si>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</si>
  <si>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</si>
  <si>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</si>
  <si>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</si>
  <si>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</si>
  <si>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</si>
  <si>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</si>
  <si>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</si>
  <si>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</si>
  <si>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</si>
  <si>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</si>
  <si>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</si>
  <si>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</si>
  <si>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</si>
  <si>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</si>
  <si>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</si>
  <si>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</si>
  <si>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</si>
  <si>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</si>
  <si>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</si>
  <si>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</si>
  <si>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</si>
  <si>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</si>
  <si>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</si>
  <si>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</si>
  <si>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</si>
  <si>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</si>
  <si>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</si>
  <si>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</si>
  <si>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</si>
  <si>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</si>
  <si>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</si>
  <si>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</si>
  <si>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</si>
  <si>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</si>
  <si>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</si>
  <si>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</si>
  <si>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</si>
  <si>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</si>
  <si>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</si>
  <si>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</si>
  <si>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</si>
  <si>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</si>
  <si>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</si>
  <si>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</si>
  <si>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</si>
  <si>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</si>
  <si>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</si>
  <si>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</si>
  <si>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</si>
  <si>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</si>
  <si>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</si>
  <si>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</si>
  <si>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</si>
  <si>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</si>
  <si>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</si>
  <si>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</si>
  <si>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</si>
  <si>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</si>
  <si>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</si>
  <si>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</si>
  <si>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</si>
  <si>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</si>
  <si>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</si>
  <si>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</si>
  <si>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</si>
  <si>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</si>
  <si>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</si>
  <si>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</si>
  <si>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</si>
  <si>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</si>
  <si>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</si>
  <si>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</si>
  <si>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</si>
  <si>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</si>
  <si>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</si>
  <si>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</si>
  <si>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</si>
  <si>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</si>
  <si>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</si>
  <si>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</si>
  <si>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</si>
  <si>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</si>
  <si>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</si>
  <si>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</si>
  <si>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</si>
  <si>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</si>
  <si>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</si>
  <si>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</si>
  <si>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</si>
  <si>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</si>
  <si>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</si>
  <si>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</si>
  <si>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</si>
  <si>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</si>
  <si>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</si>
  <si>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</si>
  <si>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</si>
  <si>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</si>
  <si>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</si>
  <si>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</si>
  <si>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</si>
  <si>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</si>
  <si>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</si>
  <si>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</si>
  <si>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</si>
  <si>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</si>
  <si>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</si>
  <si>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</si>
  <si>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</si>
  <si>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</si>
  <si>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</si>
  <si>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</si>
  <si>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</si>
  <si>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</si>
  <si>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</si>
  <si>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</si>
  <si>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</si>
  <si>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</si>
  <si>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</si>
  <si>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</si>
  <si>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</si>
  <si>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</si>
  <si>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</si>
  <si>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</si>
  <si>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</si>
  <si>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</si>
  <si>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</si>
  <si>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</si>
  <si>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</si>
  <si>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</si>
  <si>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</si>
  <si>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</si>
  <si>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</si>
  <si>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</si>
  <si>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</si>
  <si>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</si>
  <si>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</si>
  <si>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</si>
  <si>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</si>
  <si>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</si>
  <si>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</si>
  <si>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</si>
  <si>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</si>
  <si>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</si>
  <si>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</si>
  <si>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</si>
  <si>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</si>
  <si>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</si>
  <si>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</si>
  <si>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</si>
  <si>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</si>
  <si>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</si>
  <si>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</si>
  <si>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</si>
  <si>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</si>
  <si>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</si>
  <si>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</si>
  <si>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</si>
  <si>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</si>
  <si>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</si>
  <si>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</si>
  <si>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</si>
  <si>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</si>
  <si>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</si>
  <si>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</si>
  <si>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</si>
  <si>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</si>
  <si>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</si>
  <si>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</si>
  <si>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</si>
  <si>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</si>
  <si>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</si>
  <si>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</si>
  <si>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</si>
  <si>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</si>
  <si>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</si>
  <si>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</si>
  <si>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</si>
  <si>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</si>
  <si>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</si>
  <si>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</si>
  <si>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</si>
  <si>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</si>
  <si>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</si>
  <si>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</si>
  <si>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</si>
  <si>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</si>
  <si>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</si>
  <si>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</si>
  <si>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</si>
  <si>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</si>
  <si>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</si>
  <si>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</si>
  <si>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</si>
  <si>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</si>
  <si>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</si>
  <si>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</si>
  <si>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</si>
  <si>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</si>
  <si>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</si>
  <si>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</si>
  <si>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</si>
  <si>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</si>
  <si>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</si>
  <si>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</si>
  <si>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</si>
  <si>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</si>
  <si>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</si>
  <si>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</si>
  <si>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</si>
  <si>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</si>
  <si>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</si>
  <si>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</si>
  <si>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</si>
  <si>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</si>
  <si>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</si>
  <si>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</si>
  <si>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</si>
  <si>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</si>
  <si>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</si>
  <si>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</si>
  <si>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</si>
  <si>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</si>
  <si>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</si>
  <si>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</si>
  <si>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</si>
  <si>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</si>
  <si>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</si>
  <si>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</si>
  <si>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</si>
  <si>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</si>
  <si>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</si>
  <si>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</si>
  <si>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</si>
  <si>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</si>
  <si>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</si>
  <si>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</si>
  <si>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</si>
  <si>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</si>
  <si>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</si>
  <si>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</si>
  <si>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</si>
  <si>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</si>
  <si>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</si>
  <si>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</si>
  <si>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</si>
  <si>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</si>
  <si>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</si>
  <si>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</si>
  <si>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</si>
  <si>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</si>
  <si>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</si>
  <si>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</si>
  <si>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</si>
  <si>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</si>
  <si>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</si>
  <si>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</si>
  <si>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</si>
  <si>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</si>
  <si>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</si>
  <si>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</si>
  <si>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</si>
  <si>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</si>
  <si>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</si>
  <si>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</si>
  <si>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</si>
  <si>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</si>
  <si>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</si>
  <si>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</si>
  <si>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</si>
  <si>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</si>
  <si>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</si>
  <si>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</si>
  <si>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</si>
  <si>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</si>
  <si>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</si>
  <si>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</si>
  <si>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</si>
  <si>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</si>
  <si>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</si>
  <si>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</si>
  <si>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</si>
  <si>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</si>
  <si>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</si>
  <si>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</si>
  <si>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</si>
  <si>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</si>
  <si>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</si>
  <si>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</si>
  <si>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</si>
  <si>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</si>
  <si>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</si>
  <si>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</si>
  <si>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</si>
  <si>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</si>
  <si>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</si>
  <si>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</si>
  <si>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</si>
  <si>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</si>
  <si>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</si>
  <si>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</si>
  <si>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</si>
  <si>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</si>
  <si>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</si>
  <si>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</si>
  <si>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</si>
  <si>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</si>
  <si>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</si>
  <si>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</si>
  <si>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</si>
  <si>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</si>
  <si>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</si>
  <si>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</si>
  <si>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</si>
  <si>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</si>
  <si>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</si>
  <si>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</si>
  <si>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</si>
  <si>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</si>
  <si>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</si>
  <si>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</si>
  <si>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</si>
  <si>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</si>
  <si>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</si>
  <si>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</si>
  <si>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</si>
  <si>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</si>
  <si>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</si>
  <si>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</si>
  <si>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</si>
  <si>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</si>
  <si>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</si>
  <si>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</si>
  <si>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</si>
  <si>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</si>
  <si>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</si>
  <si>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</si>
  <si>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</si>
  <si>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</si>
  <si>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</si>
  <si>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</si>
  <si>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</si>
  <si>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</si>
  <si>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</si>
  <si>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</si>
  <si>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</si>
  <si>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</si>
  <si>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</si>
  <si>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</si>
  <si>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</si>
  <si>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</si>
  <si>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</si>
  <si>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</si>
  <si>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</si>
  <si>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</si>
  <si>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</si>
  <si>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</si>
  <si>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</si>
  <si>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</si>
  <si>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</si>
  <si>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</si>
  <si>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</si>
  <si>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</si>
  <si>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</si>
  <si>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</si>
  <si>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</si>
  <si>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</si>
  <si>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</si>
  <si>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</si>
  <si>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</si>
  <si>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</si>
  <si>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</si>
  <si>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</si>
  <si>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</si>
  <si>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</si>
  <si>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</si>
  <si>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</si>
  <si>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</si>
  <si>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</si>
  <si>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</si>
  <si>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</si>
  <si>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</si>
  <si>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</si>
  <si>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</si>
  <si>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</si>
  <si>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</si>
  <si>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</si>
  <si>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</si>
  <si>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</si>
  <si>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</si>
  <si>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</si>
  <si>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</si>
  <si>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</si>
  <si>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</si>
  <si>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</si>
  <si>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</si>
  <si>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</si>
  <si>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</si>
  <si>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</si>
  <si>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</si>
  <si>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</si>
  <si>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</si>
  <si>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</si>
  <si>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</si>
  <si>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</si>
  <si>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</si>
  <si>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</si>
  <si>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</si>
  <si>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</si>
  <si>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</si>
  <si>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</si>
  <si>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</si>
  <si>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</si>
  <si>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</si>
  <si>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</si>
  <si>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</si>
  <si>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</si>
  <si>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</si>
  <si>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</si>
  <si>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</si>
  <si>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</si>
  <si>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</si>
  <si>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</si>
  <si>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</si>
  <si>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</si>
  <si>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</si>
  <si>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</si>
  <si>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</si>
  <si>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</si>
  <si>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</si>
  <si>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</si>
  <si>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</si>
  <si>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</si>
  <si>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</si>
  <si>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</si>
  <si>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</si>
  <si>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</si>
  <si>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</si>
  <si>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</si>
  <si>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</si>
  <si>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</si>
  <si>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</si>
  <si>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</si>
  <si>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</si>
  <si>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</si>
  <si>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</si>
  <si>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</si>
  <si>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</si>
  <si>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</si>
  <si>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</si>
  <si>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</si>
  <si>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</si>
  <si>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</si>
  <si>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</si>
  <si>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</si>
  <si>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</si>
  <si>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</si>
  <si>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</si>
  <si>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</si>
  <si>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</si>
  <si>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</si>
  <si>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</si>
  <si>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</si>
  <si>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</si>
  <si>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</si>
  <si>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</si>
  <si>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</si>
  <si>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</si>
  <si>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</si>
  <si>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</si>
  <si>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</si>
  <si>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</si>
  <si>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</si>
  <si>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</si>
  <si>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</si>
  <si>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</si>
  <si>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</si>
  <si>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</si>
  <si>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</si>
  <si>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</si>
  <si>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</si>
  <si>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</si>
  <si>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</si>
  <si>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</si>
  <si>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</si>
  <si>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</si>
  <si>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</si>
  <si>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</si>
  <si>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</si>
  <si>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</si>
  <si>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</si>
  <si>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</si>
  <si>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</si>
  <si>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</si>
  <si>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</si>
  <si>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</si>
  <si>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</si>
  <si>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</si>
  <si>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</si>
  <si>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</si>
  <si>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</si>
  <si>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</si>
  <si>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</si>
  <si>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</si>
  <si>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</si>
  <si>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</si>
  <si>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</si>
  <si>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</si>
  <si>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</si>
  <si>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</si>
  <si>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</si>
  <si>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</si>
  <si>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</si>
  <si>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</si>
  <si>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</si>
  <si>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</si>
  <si>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</si>
  <si>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</si>
  <si>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</si>
  <si>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</si>
  <si>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</si>
  <si>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</si>
  <si>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</si>
  <si>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</si>
  <si>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</si>
  <si>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</si>
  <si>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</si>
  <si>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</si>
  <si>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</si>
  <si>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</si>
  <si>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</si>
  <si>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</si>
  <si>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</si>
  <si>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</si>
  <si>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</si>
  <si>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</si>
  <si>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</si>
  <si>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</si>
  <si>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</si>
  <si>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</si>
  <si>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</si>
  <si>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</si>
  <si>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</si>
  <si>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</si>
  <si>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</si>
  <si>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</si>
  <si>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</si>
  <si>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</si>
  <si>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</si>
  <si>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</si>
  <si>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</si>
  <si>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</si>
  <si>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</si>
  <si>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</si>
  <si>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</si>
  <si>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</si>
  <si>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</si>
  <si>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</si>
  <si>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</si>
  <si>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</si>
  <si>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</si>
  <si>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</si>
  <si>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</si>
  <si>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</si>
  <si>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</si>
  <si>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</si>
  <si>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</si>
  <si>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</si>
  <si>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</si>
  <si>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</si>
  <si>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</si>
  <si>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</si>
  <si>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</si>
  <si>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</si>
  <si>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</si>
  <si>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</si>
  <si>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</si>
  <si>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</si>
  <si>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</si>
  <si>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</si>
  <si>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</si>
  <si>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</si>
  <si>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</si>
  <si>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</si>
  <si>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</si>
  <si>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</si>
  <si>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</si>
  <si>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</si>
  <si>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</si>
  <si>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</si>
  <si>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</si>
  <si>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</si>
  <si>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</si>
  <si>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</si>
  <si>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</si>
  <si>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</si>
  <si>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</si>
  <si>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</si>
  <si>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</si>
  <si>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</si>
  <si>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</si>
  <si>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</si>
  <si>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</si>
  <si>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</si>
  <si>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</si>
  <si>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</si>
  <si>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</si>
  <si>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</si>
  <si>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</si>
  <si>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</si>
  <si>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</si>
  <si>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</si>
  <si>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</si>
  <si>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</si>
  <si>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</si>
  <si>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</si>
  <si>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</si>
  <si>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</si>
  <si>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</si>
  <si>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</si>
  <si>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</si>
  <si>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</si>
  <si>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</si>
  <si>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</si>
  <si>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</si>
  <si>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</si>
  <si>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</si>
  <si>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</si>
  <si>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</si>
  <si>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</si>
  <si>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</si>
  <si>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</si>
  <si>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</si>
  <si>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</si>
  <si>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</si>
  <si>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</si>
  <si>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</si>
  <si>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</si>
  <si>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</si>
  <si>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</si>
  <si>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</si>
  <si>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</si>
  <si>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</si>
  <si>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</si>
  <si>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</si>
  <si>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</si>
  <si>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</si>
  <si>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</si>
  <si>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</si>
  <si>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</si>
  <si>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</si>
  <si>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</si>
  <si>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</si>
  <si>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</si>
  <si>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</si>
  <si>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</si>
  <si>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</si>
  <si>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</si>
  <si>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</si>
  <si>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</si>
  <si>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</si>
  <si>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</si>
  <si>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</si>
  <si>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</si>
  <si>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</si>
  <si>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</si>
  <si>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</si>
  <si>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</si>
  <si>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</si>
  <si>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</si>
  <si>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</si>
  <si>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</si>
  <si>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</si>
  <si>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</si>
  <si>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</si>
  <si>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</si>
  <si>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</si>
  <si>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</si>
  <si>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</si>
  <si>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</si>
  <si>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</si>
  <si>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</si>
  <si>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</si>
  <si>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</si>
  <si>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</si>
  <si>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</si>
  <si>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</si>
  <si>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</si>
  <si>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</si>
  <si>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</si>
  <si>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</si>
  <si>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</si>
  <si>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</si>
  <si>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</si>
  <si>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</si>
  <si>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</si>
  <si>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</si>
  <si>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</si>
  <si>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</si>
  <si>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</si>
  <si>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</si>
  <si>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</si>
  <si>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</si>
  <si>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</si>
  <si>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</si>
  <si>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</si>
  <si>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</si>
  <si>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</si>
  <si>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</si>
  <si>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</si>
  <si>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</si>
  <si>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</si>
  <si>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</si>
  <si>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</si>
  <si>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</si>
  <si>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</si>
  <si>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</si>
  <si>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</si>
  <si>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</si>
  <si>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</si>
  <si>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</si>
  <si>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</si>
  <si>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</si>
  <si>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</si>
  <si>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</si>
  <si>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</si>
  <si>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</si>
  <si>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</si>
  <si>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</si>
  <si>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</si>
  <si>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</si>
  <si>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</si>
  <si>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</si>
  <si>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</si>
  <si>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</si>
  <si>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</si>
  <si>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</si>
  <si>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</si>
  <si>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</si>
  <si>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</si>
  <si>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</si>
  <si>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</si>
  <si>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</si>
  <si>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</si>
  <si>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</si>
  <si>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</si>
  <si>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</si>
  <si>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</si>
  <si>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</si>
  <si>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</si>
  <si>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</si>
  <si>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</si>
  <si>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</si>
  <si>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</si>
  <si>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</si>
  <si>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</si>
  <si>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</si>
  <si>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</si>
  <si>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</si>
  <si>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</si>
  <si>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</si>
  <si>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</si>
  <si>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</si>
  <si>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</si>
  <si>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</si>
  <si>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</si>
  <si>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</si>
  <si>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</si>
  <si>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</si>
  <si>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</si>
  <si>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</si>
  <si>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</si>
  <si>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</si>
  <si>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</si>
  <si>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</si>
  <si>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</si>
  <si>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</si>
  <si>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</si>
  <si>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</si>
  <si>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</si>
  <si>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</si>
  <si>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</si>
  <si>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</si>
  <si>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</si>
  <si>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</si>
  <si>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</si>
  <si>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</si>
  <si>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</si>
  <si>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</si>
  <si>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</si>
  <si>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</si>
  <si>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</si>
  <si>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</si>
  <si>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</si>
  <si>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</si>
  <si>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</si>
  <si>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</si>
  <si>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</si>
  <si>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</si>
  <si>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</si>
  <si>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</si>
  <si>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</si>
  <si>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</si>
  <si>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</si>
  <si>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</si>
  <si>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</si>
  <si>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</si>
  <si>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</si>
  <si>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</si>
  <si>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</si>
  <si>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</si>
  <si>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</si>
  <si>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</si>
  <si>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</si>
  <si>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</si>
  <si>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</si>
  <si>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</si>
  <si>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</si>
  <si>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</si>
  <si>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</si>
  <si>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</si>
  <si>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</si>
  <si>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</si>
  <si>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</si>
  <si>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</si>
  <si>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</si>
  <si>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</si>
  <si>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</si>
  <si>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</si>
  <si>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</si>
  <si>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</si>
  <si>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</si>
  <si>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</si>
  <si>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</si>
  <si>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</si>
  <si>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</si>
  <si>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</si>
  <si>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</si>
  <si>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</si>
  <si>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</si>
  <si>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</si>
  <si>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</si>
  <si>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</si>
  <si>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</si>
  <si>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</si>
  <si>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</si>
  <si>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</si>
  <si>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</si>
  <si>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</si>
  <si>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</si>
  <si>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</si>
  <si>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</si>
  <si>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</si>
  <si>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</si>
  <si>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</si>
  <si>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</si>
  <si>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</si>
  <si>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</si>
  <si>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</si>
  <si>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</si>
  <si>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</si>
  <si>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</si>
  <si>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</si>
  <si>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</si>
  <si>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</si>
  <si>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</si>
  <si>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</si>
  <si>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</si>
  <si>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</si>
  <si>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</si>
  <si>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</si>
  <si>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</si>
  <si>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</si>
  <si>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</si>
  <si>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</si>
  <si>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</si>
  <si>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</si>
  <si>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</si>
  <si>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</si>
  <si>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</si>
  <si>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</si>
  <si>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</si>
  <si>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</si>
  <si>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</si>
  <si>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</si>
  <si>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</si>
  <si>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</si>
  <si>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</si>
  <si>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</si>
  <si>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</si>
  <si>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</si>
  <si>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</si>
  <si>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</si>
  <si>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</si>
  <si>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</si>
  <si>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</si>
  <si>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</si>
  <si>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</si>
  <si>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</si>
  <si>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</si>
  <si>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</si>
  <si>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</si>
  <si>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</si>
  <si>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</si>
  <si>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</si>
  <si>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</si>
  <si>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</si>
  <si>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</si>
  <si>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</si>
  <si>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</si>
  <si>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</si>
  <si>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</si>
  <si>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</si>
  <si>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</si>
  <si>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</si>
  <si>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</si>
  <si>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</si>
  <si>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</si>
  <si>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</si>
  <si>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</si>
  <si>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</si>
  <si>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</si>
  <si>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</si>
  <si>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</si>
  <si>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</si>
  <si>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</si>
  <si>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</si>
  <si>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</si>
  <si>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</si>
  <si>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</si>
  <si>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</si>
  <si>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</si>
  <si>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</si>
  <si>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</si>
  <si>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</si>
  <si>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</si>
  <si>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</si>
  <si>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</si>
  <si>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</si>
  <si>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</si>
  <si>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</si>
  <si>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</si>
  <si>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</si>
  <si>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</si>
  <si>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</si>
  <si>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</si>
  <si>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</si>
  <si>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</si>
  <si>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</si>
  <si>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</si>
  <si>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</si>
  <si>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</si>
  <si>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</si>
  <si>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</si>
  <si>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</si>
  <si>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</si>
  <si>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</si>
  <si>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</si>
  <si>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</si>
  <si>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</si>
  <si>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</si>
  <si>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</si>
  <si>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</si>
  <si>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</si>
  <si>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</si>
  <si>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</si>
  <si>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</si>
  <si>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</si>
  <si>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</si>
  <si>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</si>
  <si>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</si>
  <si>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</si>
  <si>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</si>
  <si>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</si>
  <si>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</si>
  <si>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</si>
  <si>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</si>
  <si>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</si>
  <si>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</si>
  <si>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</si>
  <si>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</si>
  <si>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</si>
  <si>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</si>
  <si>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</si>
  <si>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</si>
  <si>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</si>
  <si>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</si>
  <si>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</si>
  <si>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</si>
  <si>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</si>
  <si>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</si>
  <si>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</si>
  <si>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</si>
  <si>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</si>
  <si>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</si>
  <si>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</si>
  <si>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</si>
  <si>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</si>
  <si>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</si>
  <si>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</si>
  <si>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</si>
  <si>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</si>
  <si>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</si>
  <si>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</si>
  <si>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</si>
  <si>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</si>
  <si>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</si>
  <si>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</si>
  <si>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</si>
  <si>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</si>
  <si>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</si>
  <si>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</si>
  <si>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</si>
  <si>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</si>
  <si>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</si>
  <si>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</si>
  <si>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</si>
  <si>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</si>
  <si>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</si>
  <si>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</si>
  <si>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</si>
  <si>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</si>
  <si>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</si>
  <si>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</si>
  <si>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</si>
  <si>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</si>
  <si>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</si>
  <si>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</si>
  <si>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</si>
  <si>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</si>
  <si>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</si>
  <si>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</si>
  <si>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</si>
  <si>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</si>
  <si>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</si>
  <si>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</si>
  <si>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</si>
  <si>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</si>
  <si>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</si>
  <si>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</si>
  <si>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</si>
  <si>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</si>
  <si>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</si>
  <si>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</si>
  <si>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</si>
  <si>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</si>
  <si>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</si>
  <si>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</si>
  <si>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</si>
  <si>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</si>
  <si>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</si>
  <si>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</si>
  <si>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</si>
  <si>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</si>
  <si>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</si>
  <si>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</si>
  <si>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</si>
  <si>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</si>
  <si>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</si>
  <si>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</si>
  <si>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</si>
  <si>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</si>
  <si>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</si>
  <si>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</si>
  <si>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</si>
  <si>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</si>
  <si>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</si>
  <si>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</si>
  <si>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</si>
  <si>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</si>
  <si>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</si>
  <si>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</si>
  <si>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</si>
  <si>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</si>
  <si>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</si>
  <si>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</si>
  <si>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</si>
  <si>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</si>
  <si>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</si>
  <si>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</si>
  <si>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</si>
  <si>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</si>
  <si>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</si>
  <si>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</si>
  <si>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</si>
  <si>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</si>
  <si>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</si>
  <si>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</si>
  <si>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</si>
  <si>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</si>
  <si>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</si>
  <si>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</si>
  <si>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</si>
  <si>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</si>
  <si>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</si>
  <si>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</si>
  <si>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</si>
  <si>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</si>
  <si>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</si>
  <si>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</si>
  <si>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</si>
  <si>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</si>
  <si>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</si>
  <si>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</si>
  <si>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</si>
  <si>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</si>
  <si>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</si>
  <si>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</si>
  <si>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</si>
  <si>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</si>
  <si>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</si>
  <si>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</si>
  <si>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</si>
  <si>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</si>
  <si>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</si>
  <si>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</si>
  <si>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</si>
  <si>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</si>
  <si>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</si>
  <si>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</si>
  <si>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</si>
  <si>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</si>
  <si>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</si>
  <si>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</si>
  <si>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</si>
  <si>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</si>
  <si>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</si>
  <si>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</si>
  <si>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</si>
  <si>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</si>
  <si>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</si>
  <si>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</si>
  <si>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</si>
  <si>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</si>
  <si>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</si>
  <si>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</si>
  <si>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</si>
  <si>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</si>
  <si>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</si>
  <si>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</si>
  <si>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</si>
  <si>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</si>
  <si>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</si>
  <si>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</si>
  <si>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</si>
  <si>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</si>
  <si>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</si>
  <si>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</si>
  <si>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</si>
  <si>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</si>
  <si>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</si>
  <si>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</si>
  <si>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</si>
  <si>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</si>
  <si>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</si>
  <si>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</si>
  <si>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</si>
  <si>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</si>
  <si>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</si>
  <si>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</si>
  <si>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</si>
  <si>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</si>
  <si>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</si>
  <si>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</si>
  <si>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</si>
  <si>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</si>
  <si>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</si>
  <si>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</si>
  <si>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</si>
  <si>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</si>
  <si>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</si>
  <si>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</si>
  <si>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</si>
  <si>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</si>
  <si>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</si>
  <si>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</si>
  <si>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</si>
  <si>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</si>
  <si>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</si>
  <si>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</si>
  <si>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</si>
  <si>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</si>
  <si>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</si>
  <si>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</si>
  <si>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</si>
  <si>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</si>
  <si>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</si>
  <si>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</si>
  <si>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</si>
  <si>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</si>
  <si>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</si>
  <si>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</si>
  <si>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</si>
  <si>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</si>
  <si>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</si>
  <si>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</si>
  <si>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</si>
  <si>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</si>
  <si>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</si>
  <si>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</si>
  <si>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</si>
  <si>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</si>
  <si>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</si>
  <si>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</si>
  <si>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</si>
  <si>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</si>
  <si>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</si>
  <si>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</si>
  <si>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</si>
  <si>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</si>
  <si>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</si>
  <si>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</si>
  <si>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</si>
  <si>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</si>
  <si>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</si>
  <si>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</si>
  <si>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</si>
  <si>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</si>
  <si>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</si>
  <si>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</si>
  <si>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</si>
  <si>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</si>
  <si>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</si>
  <si>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</si>
  <si>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</si>
  <si>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</si>
  <si>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</si>
  <si>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</si>
  <si>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</si>
  <si>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</si>
  <si>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</si>
  <si>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</si>
  <si>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</si>
  <si>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</si>
  <si>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</si>
  <si>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</si>
  <si>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</si>
  <si>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</si>
  <si>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</si>
  <si>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</si>
  <si>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</si>
  <si>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</si>
  <si>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</si>
  <si>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</si>
  <si>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</si>
  <si>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</si>
  <si>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</si>
  <si>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</si>
  <si>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</si>
  <si>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</si>
  <si>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</si>
  <si>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</si>
  <si>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</si>
  <si>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</si>
  <si>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</si>
  <si>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</si>
  <si>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</si>
  <si>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</si>
  <si>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</si>
  <si>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</si>
  <si>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</si>
  <si>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</si>
  <si>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</si>
  <si>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</si>
  <si>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</si>
  <si>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</si>
  <si>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</si>
  <si>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</si>
  <si>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</si>
  <si>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</si>
  <si>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</si>
  <si>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</si>
  <si>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</si>
  <si>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</si>
  <si>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</si>
  <si>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</si>
  <si>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</si>
  <si>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</si>
  <si>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</si>
  <si>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</si>
  <si>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</si>
  <si>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</si>
  <si>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</si>
  <si>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</si>
  <si>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</si>
  <si>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</si>
  <si>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</si>
  <si>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</si>
  <si>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</si>
  <si>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</si>
  <si>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</si>
  <si>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</si>
  <si>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</si>
  <si>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</si>
  <si>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</si>
  <si>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</si>
  <si>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</si>
  <si>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</si>
  <si>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</si>
  <si>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</si>
  <si>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</si>
  <si>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</si>
  <si>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</si>
  <si>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</si>
  <si>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</si>
  <si>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</si>
  <si>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</si>
  <si>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</si>
  <si>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</si>
  <si>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</si>
  <si>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</si>
  <si>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</si>
  <si>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</si>
  <si>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</si>
  <si>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</si>
  <si>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</si>
  <si>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</si>
  <si>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</si>
  <si>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</si>
  <si>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</si>
  <si>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</si>
  <si>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</si>
  <si>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</si>
  <si>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</si>
  <si>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</si>
  <si>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</si>
  <si>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</si>
  <si>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</si>
  <si>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</si>
  <si>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</si>
  <si>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</si>
  <si>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</si>
  <si>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</si>
  <si>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</si>
  <si>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</si>
  <si>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</si>
  <si>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</si>
  <si>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</si>
  <si>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</si>
  <si>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</si>
  <si>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</si>
  <si>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</si>
  <si>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</si>
  <si>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</si>
  <si>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</si>
  <si>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</si>
  <si>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</si>
  <si>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</si>
  <si>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</si>
  <si>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</si>
  <si>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</si>
  <si>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</si>
  <si>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</si>
  <si>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</si>
  <si>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</si>
  <si>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</si>
  <si>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</si>
  <si>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</si>
  <si>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</si>
  <si>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</si>
  <si>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</si>
  <si>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</si>
  <si>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</si>
  <si>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</si>
  <si>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</si>
  <si>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</si>
  <si>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</si>
  <si>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</si>
  <si>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</si>
  <si>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</si>
  <si>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</si>
  <si>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</si>
  <si>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</si>
  <si>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</si>
  <si>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</si>
  <si>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</si>
  <si>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</si>
  <si>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</si>
  <si>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</si>
  <si>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</si>
  <si>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</si>
  <si>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</si>
  <si>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</si>
  <si>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</si>
  <si>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</si>
  <si>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</si>
  <si>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</si>
  <si>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</si>
  <si>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</si>
  <si>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</si>
  <si>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</si>
  <si>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</si>
  <si>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</si>
  <si>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</si>
  <si>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</si>
  <si>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</si>
  <si>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</si>
  <si>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</si>
  <si>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</si>
  <si>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</si>
  <si>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</si>
  <si>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</si>
  <si>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</si>
  <si>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</si>
  <si>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</si>
  <si>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</si>
  <si>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</si>
  <si>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</si>
  <si>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</si>
  <si>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</si>
  <si>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</si>
  <si>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</si>
  <si>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</si>
  <si>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</si>
  <si>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</si>
  <si>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</si>
  <si>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</si>
  <si>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</si>
  <si>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</si>
  <si>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</si>
  <si>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</si>
  <si>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</si>
  <si>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</si>
  <si>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</si>
  <si>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</si>
  <si>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</si>
  <si>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</si>
  <si>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</si>
  <si>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</si>
  <si>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</si>
  <si>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</si>
  <si>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</si>
  <si>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</si>
  <si>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</si>
  <si>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</si>
  <si>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</si>
  <si>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</si>
  <si>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</si>
  <si>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</si>
  <si>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</si>
  <si>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</si>
  <si>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</si>
  <si>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</si>
  <si>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</si>
  <si>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</si>
  <si>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</si>
  <si>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</si>
  <si>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</si>
  <si>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</si>
  <si>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</si>
  <si>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</si>
  <si>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</si>
  <si>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</si>
  <si>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</si>
  <si>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</si>
  <si>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</si>
  <si>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</si>
  <si>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</si>
  <si>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</si>
  <si>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</si>
  <si>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</si>
  <si>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</si>
  <si>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</si>
  <si>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</si>
  <si>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</si>
  <si>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</si>
  <si>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</si>
  <si>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</si>
  <si>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</si>
  <si>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</si>
  <si>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</si>
  <si>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</si>
  <si>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</si>
  <si>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</si>
  <si>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</si>
  <si>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</si>
  <si>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</si>
  <si>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</si>
  <si>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</si>
  <si>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</si>
  <si>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</si>
  <si>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</si>
  <si>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</si>
  <si>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</si>
  <si>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</si>
  <si>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</si>
  <si>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</si>
  <si>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</si>
  <si>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</si>
  <si>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</si>
  <si>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</si>
  <si>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</si>
  <si>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</si>
  <si>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</si>
  <si>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</si>
  <si>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</si>
  <si>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</si>
  <si>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</si>
  <si>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</si>
  <si>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</si>
  <si>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</si>
  <si>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</si>
  <si>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</si>
  <si>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</si>
  <si>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</si>
  <si>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</si>
  <si>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</si>
  <si>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</si>
  <si>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</si>
  <si>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</si>
  <si>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</si>
  <si>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</si>
  <si>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</si>
  <si>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</si>
  <si>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</si>
  <si>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</si>
  <si>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</si>
  <si>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</si>
  <si>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</si>
  <si>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</si>
  <si>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</si>
  <si>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</si>
  <si>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</si>
  <si>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</si>
  <si>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</si>
  <si>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</si>
  <si>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</si>
  <si>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</si>
  <si>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</si>
  <si>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</si>
  <si>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</si>
  <si>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</si>
  <si>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</si>
  <si>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</si>
  <si>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</si>
  <si>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</si>
  <si>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</si>
  <si>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</si>
  <si>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</si>
  <si>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</si>
  <si>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</si>
  <si>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</si>
  <si>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</si>
  <si>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</si>
  <si>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</si>
  <si>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</si>
  <si>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</si>
  <si>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</si>
  <si>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</si>
  <si>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</si>
  <si>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</si>
  <si>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</si>
  <si>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</si>
  <si>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</si>
  <si>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</si>
  <si>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</si>
  <si>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</si>
  <si>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</si>
  <si>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</si>
  <si>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</si>
  <si>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</si>
  <si>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</si>
  <si>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</si>
  <si>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</si>
  <si>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</si>
  <si>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</si>
  <si>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</si>
  <si>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</si>
  <si>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</si>
  <si>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</si>
  <si>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</si>
  <si>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</si>
  <si>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</si>
  <si>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</si>
  <si>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</si>
  <si>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</si>
  <si>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</si>
  <si>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</si>
  <si>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</si>
  <si>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</si>
  <si>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</si>
  <si>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</si>
  <si>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</si>
  <si>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</si>
  <si>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</si>
  <si>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</si>
  <si>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</si>
  <si>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</si>
  <si>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</si>
  <si>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</si>
  <si>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</si>
  <si>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</si>
  <si>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</si>
  <si>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</si>
  <si>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</si>
  <si>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</si>
  <si>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</si>
  <si>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</si>
  <si>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</si>
  <si>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</si>
  <si>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</si>
  <si>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</si>
  <si>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</si>
  <si>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</si>
  <si>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</si>
  <si>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</si>
  <si>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</si>
  <si>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</si>
  <si>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</si>
  <si>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</si>
  <si>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</si>
  <si>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</si>
  <si>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</si>
  <si>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</si>
  <si>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</si>
  <si>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</si>
  <si>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</si>
  <si>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</si>
  <si>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</si>
  <si>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</si>
  <si>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</si>
  <si>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</si>
  <si>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</si>
  <si>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</si>
  <si>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</si>
  <si>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</si>
  <si>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</si>
  <si>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</si>
  <si>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</si>
  <si>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</si>
  <si>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</si>
  <si>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</si>
  <si>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</si>
  <si>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</si>
  <si>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</si>
  <si>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</si>
  <si>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</si>
  <si>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</si>
  <si>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</si>
  <si>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</si>
  <si>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</si>
  <si>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</si>
  <si>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</si>
  <si>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</si>
  <si>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</si>
  <si>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</si>
  <si>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</si>
  <si>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</si>
  <si>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</si>
  <si>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</si>
  <si>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</si>
  <si>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</si>
  <si>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</si>
  <si>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</si>
  <si>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</si>
  <si>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</si>
  <si>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</si>
  <si>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</si>
  <si>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</si>
  <si>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</si>
  <si>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</si>
  <si>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</si>
  <si>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</si>
  <si>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</si>
  <si>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</si>
  <si>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</si>
  <si>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</si>
  <si>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</si>
  <si>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</si>
  <si>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</si>
  <si>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</si>
  <si>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</si>
  <si>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</si>
  <si>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</si>
  <si>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</si>
  <si>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</si>
  <si>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</si>
  <si>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</si>
  <si>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</si>
  <si>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</si>
  <si>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</si>
  <si>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</si>
  <si>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</si>
  <si>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</si>
  <si>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</si>
  <si>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</si>
  <si>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</si>
  <si>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</si>
  <si>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</si>
  <si>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</si>
  <si>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</si>
  <si>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</si>
  <si>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</si>
  <si>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</si>
  <si>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</si>
  <si>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</si>
  <si>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</si>
  <si>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</si>
  <si>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</si>
  <si>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</si>
  <si>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</si>
  <si>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</si>
  <si>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</si>
  <si>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</si>
  <si>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</si>
  <si>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</si>
  <si>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</si>
  <si>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</si>
  <si>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</si>
  <si>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</si>
  <si>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</si>
  <si>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</si>
  <si>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</si>
  <si>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</si>
  <si>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</si>
  <si>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</si>
  <si>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</si>
  <si>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</si>
  <si>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</si>
  <si>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</si>
  <si>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</si>
  <si>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</si>
  <si>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</si>
  <si>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</si>
  <si>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</si>
  <si>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</si>
  <si>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</si>
  <si>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</si>
  <si>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</si>
  <si>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</si>
  <si>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</si>
  <si>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</si>
  <si>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</si>
  <si>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</si>
  <si>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</si>
  <si>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</si>
  <si>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</si>
  <si>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</si>
  <si>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</si>
  <si>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</si>
  <si>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</si>
  <si>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</si>
  <si>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</si>
  <si>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</si>
  <si>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</si>
  <si>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</si>
  <si>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</si>
  <si>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</si>
  <si>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</si>
  <si>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</si>
  <si>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</si>
  <si>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</si>
  <si>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</si>
  <si>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</si>
  <si>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</si>
  <si>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</si>
  <si>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</si>
  <si>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</si>
  <si>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</si>
  <si>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</si>
  <si>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</si>
  <si>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</si>
  <si>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</si>
  <si>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</si>
  <si>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</si>
  <si>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</si>
  <si>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</si>
  <si>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</si>
  <si>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</si>
  <si>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</si>
  <si>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</si>
  <si>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</si>
  <si>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</si>
  <si>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</si>
  <si>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</si>
  <si>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</si>
  <si>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</si>
  <si>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</si>
  <si>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</si>
  <si>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</si>
  <si>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</si>
  <si>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</si>
  <si>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</si>
  <si>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</si>
  <si>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</si>
  <si>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</si>
  <si>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</si>
  <si>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</si>
  <si>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</si>
  <si>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</si>
  <si>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</si>
  <si>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</si>
  <si>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</si>
  <si>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</si>
  <si>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</si>
  <si>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</si>
  <si>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</si>
  <si>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</si>
  <si>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</si>
  <si>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</si>
  <si>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</si>
  <si>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</si>
  <si>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</si>
  <si>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</si>
  <si>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</si>
  <si>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</si>
  <si>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</si>
  <si>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</si>
  <si>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</si>
  <si>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</si>
  <si>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</si>
  <si>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</si>
  <si>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</si>
  <si>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</si>
  <si>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</si>
  <si>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</si>
  <si>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</si>
  <si>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</si>
  <si>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</si>
  <si>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</si>
  <si>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</si>
  <si>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</si>
  <si>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</si>
  <si>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</si>
  <si>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</si>
  <si>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</si>
  <si>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</si>
  <si>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</si>
  <si>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</si>
  <si>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</si>
  <si>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</si>
  <si>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</si>
  <si>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</si>
  <si>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</si>
  <si>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</si>
  <si>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</si>
  <si>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</si>
  <si>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</si>
  <si>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</si>
  <si>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</si>
  <si>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</si>
  <si>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</si>
  <si>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</si>
  <si>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</si>
  <si>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</si>
  <si>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</si>
  <si>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</si>
  <si>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</si>
  <si>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</si>
  <si>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</si>
  <si>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</si>
  <si>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</si>
  <si>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</si>
  <si>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</si>
  <si>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</si>
  <si>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</si>
  <si>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</si>
  <si>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</si>
  <si>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</si>
  <si>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</si>
  <si>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</si>
  <si>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</si>
  <si>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</si>
  <si>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</si>
  <si>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</si>
  <si>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</si>
  <si>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</si>
  <si>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</si>
  <si>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</si>
  <si>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</si>
  <si>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</si>
  <si>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</si>
  <si>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</si>
  <si>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</si>
  <si>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</si>
  <si>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</si>
  <si>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</si>
  <si>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</si>
  <si>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</si>
  <si>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</si>
  <si>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</si>
  <si>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</si>
  <si>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</si>
  <si>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</si>
  <si>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</si>
  <si>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</si>
  <si>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</si>
  <si>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</si>
  <si>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</si>
  <si>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</si>
  <si>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</si>
  <si>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</si>
  <si>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</si>
  <si>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</si>
  <si>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</si>
  <si>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</si>
  <si>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</si>
  <si>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</si>
  <si>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</si>
  <si>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</si>
  <si>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</si>
  <si>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</si>
  <si>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</si>
  <si>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</si>
  <si>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</si>
  <si>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</si>
  <si>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</si>
  <si>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</si>
  <si>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</si>
  <si>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</si>
  <si>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</si>
  <si>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</si>
  <si>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</si>
  <si>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</si>
  <si>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</si>
  <si>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</si>
  <si>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</si>
  <si>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</si>
  <si>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</si>
  <si>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</si>
  <si>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</si>
  <si>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</si>
  <si>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</si>
  <si>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</si>
  <si>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</si>
  <si>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</si>
  <si>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</si>
  <si>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</si>
  <si>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</si>
  <si>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</si>
  <si>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</si>
  <si>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</si>
  <si>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</si>
  <si>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</si>
  <si>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</si>
  <si>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</si>
  <si>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</si>
  <si>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</si>
  <si>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</si>
  <si>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</si>
  <si>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</si>
  <si>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</si>
  <si>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</si>
  <si>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</si>
  <si>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</si>
  <si>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</si>
  <si>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</si>
  <si>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</si>
  <si>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</si>
  <si>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</si>
  <si>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</si>
  <si>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</si>
  <si>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</si>
  <si>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</si>
  <si>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</si>
  <si>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</si>
  <si>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</si>
  <si>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</si>
  <si>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</si>
  <si>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</si>
  <si>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</si>
  <si>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</si>
  <si>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</si>
  <si>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</si>
  <si>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</si>
  <si>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</si>
  <si>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</si>
  <si>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</si>
  <si>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</si>
  <si>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</si>
  <si>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</si>
  <si>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</si>
  <si>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</si>
  <si>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</si>
  <si>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</si>
  <si>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</si>
  <si>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</si>
  <si>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</si>
  <si>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</si>
  <si>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</si>
  <si>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</si>
  <si>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</si>
  <si>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</si>
  <si>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</si>
  <si>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</si>
  <si>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</si>
  <si>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</si>
  <si>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</si>
  <si>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</si>
  <si>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</si>
  <si>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</si>
  <si>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</si>
  <si>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</si>
  <si>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</si>
  <si>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</si>
  <si>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</si>
  <si>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</si>
  <si>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</si>
  <si>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</si>
  <si>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</si>
  <si>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</si>
  <si>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</si>
  <si>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</si>
  <si>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</si>
  <si>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</si>
  <si>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</si>
  <si>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</si>
  <si>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</si>
  <si>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</si>
  <si>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</si>
  <si>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</si>
  <si>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</si>
  <si>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</si>
  <si>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</si>
  <si>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</si>
  <si>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</si>
  <si>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</si>
  <si>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</si>
  <si>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</si>
  <si>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</si>
  <si>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</si>
  <si>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</si>
  <si>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</si>
  <si>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</si>
  <si>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</si>
  <si>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</si>
  <si>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</si>
  <si>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</si>
  <si>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</si>
  <si>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</si>
  <si>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</si>
  <si>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</si>
  <si>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</si>
  <si>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</si>
  <si>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</si>
  <si>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</si>
  <si>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</si>
  <si>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</si>
  <si>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</si>
  <si>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</si>
  <si>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</si>
  <si>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</si>
  <si>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</si>
  <si>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</si>
  <si>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</si>
  <si>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</si>
  <si>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</si>
  <si>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</si>
  <si>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</si>
  <si>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</si>
  <si>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</si>
  <si>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</si>
  <si>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</si>
  <si>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</si>
  <si>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</si>
  <si>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</si>
  <si>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</si>
  <si>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</si>
  <si>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</si>
  <si>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</si>
  <si>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</si>
  <si>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</si>
  <si>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</si>
  <si>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</si>
  <si>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</si>
  <si>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</si>
  <si>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</si>
  <si>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</si>
  <si>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</si>
  <si>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</si>
  <si>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</si>
  <si>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</si>
  <si>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</si>
  <si>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</si>
  <si>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</si>
  <si>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</si>
  <si>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</si>
  <si>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</si>
  <si>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</si>
  <si>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</si>
  <si>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</si>
  <si>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</si>
  <si>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</si>
  <si>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</si>
  <si>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</si>
  <si>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</si>
  <si>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</si>
  <si>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</si>
  <si>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</si>
  <si>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</si>
  <si>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</si>
  <si>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</si>
  <si>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</si>
  <si>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</si>
  <si>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</si>
  <si>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</si>
  <si>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</si>
  <si>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</si>
  <si>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</si>
  <si>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</si>
  <si>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</si>
  <si>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</si>
  <si>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</si>
  <si>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</si>
  <si>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</si>
  <si>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</si>
  <si>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</si>
  <si>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</si>
  <si>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</si>
  <si>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</si>
  <si>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</si>
  <si>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</si>
  <si>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</si>
  <si>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</si>
  <si>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</si>
  <si>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</si>
  <si>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</si>
  <si>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</si>
  <si>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</si>
  <si>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</si>
  <si>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</si>
  <si>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</si>
  <si>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</si>
  <si>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</si>
  <si>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</si>
  <si>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</si>
  <si>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</si>
  <si>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</si>
  <si>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</si>
  <si>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</si>
  <si>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</si>
  <si>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</si>
  <si>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</si>
  <si>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</si>
  <si>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</si>
  <si>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</si>
  <si>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</si>
  <si>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</si>
  <si>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</si>
  <si>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</si>
  <si>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</si>
  <si>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</si>
  <si>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</si>
  <si>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</si>
  <si>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</si>
  <si>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</si>
  <si>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</si>
  <si>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</si>
  <si>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</si>
  <si>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</si>
  <si>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</si>
  <si>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</si>
  <si>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</si>
  <si>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</si>
  <si>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</si>
  <si>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</si>
  <si>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</si>
  <si>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</si>
  <si>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</si>
  <si>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</si>
  <si>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</si>
  <si>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</si>
  <si>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</si>
  <si>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</si>
  <si>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</si>
  <si>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</si>
  <si>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</si>
  <si>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</si>
  <si>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</si>
  <si>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</si>
  <si>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</si>
  <si>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</si>
  <si>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</si>
  <si>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</si>
  <si>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</si>
  <si>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</si>
  <si>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</si>
  <si>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</si>
  <si>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</si>
  <si>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</si>
  <si>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</si>
  <si>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</si>
  <si>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</si>
  <si>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</si>
  <si>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</si>
  <si>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</si>
  <si>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</si>
  <si>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</si>
  <si>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</si>
  <si>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</si>
  <si>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</si>
  <si>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</si>
  <si>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</si>
  <si>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</si>
  <si>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</si>
  <si>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</si>
  <si>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</si>
  <si>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</si>
  <si>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</si>
  <si>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</si>
  <si>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</si>
  <si>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</si>
  <si>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</si>
  <si>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</si>
  <si>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</si>
  <si>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</si>
  <si>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</si>
  <si>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</si>
  <si>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</si>
  <si>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</si>
  <si>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</si>
  <si>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</si>
  <si>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</si>
  <si>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</si>
  <si>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</si>
  <si>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</si>
  <si>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</si>
  <si>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</si>
  <si>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</si>
  <si>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</si>
  <si>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</si>
  <si>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</si>
  <si>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</si>
  <si>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</si>
  <si>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</si>
  <si>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</si>
  <si>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</si>
  <si>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</si>
  <si>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</si>
  <si>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</si>
  <si>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</si>
  <si>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</si>
  <si>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</si>
  <si>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</si>
  <si>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</si>
  <si>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</si>
  <si>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</si>
  <si>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</si>
  <si>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</si>
  <si>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</si>
  <si>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</si>
  <si>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</si>
  <si>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</si>
  <si>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</si>
  <si>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</si>
  <si>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</si>
  <si>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</si>
  <si>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</si>
  <si>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</si>
  <si>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</si>
  <si>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</si>
  <si>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</si>
  <si>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</si>
  <si>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</si>
  <si>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</si>
  <si>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</si>
  <si>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</si>
  <si>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</si>
  <si>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</si>
  <si>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</si>
  <si>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</si>
  <si>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</si>
  <si>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</si>
  <si>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</si>
  <si>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</si>
  <si>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</si>
  <si>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</si>
  <si>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</si>
  <si>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</si>
  <si>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</si>
  <si>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</si>
  <si>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</si>
  <si>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</si>
  <si>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</si>
  <si>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</si>
  <si>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</si>
  <si>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</si>
  <si>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</si>
  <si>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</si>
  <si>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</si>
  <si>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</si>
  <si>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</si>
  <si>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</si>
  <si>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</si>
  <si>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</si>
  <si>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</si>
  <si>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</si>
  <si>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</si>
  <si>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</si>
  <si>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</si>
  <si>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</si>
  <si>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</si>
  <si>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</si>
  <si>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</si>
  <si>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</si>
  <si>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</si>
  <si>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</si>
  <si>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</si>
  <si>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</si>
  <si>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</si>
  <si>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</si>
  <si>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</si>
  <si>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</si>
  <si>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</si>
  <si>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</si>
  <si>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</si>
  <si>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</si>
  <si>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</si>
  <si>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</si>
  <si>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</si>
  <si>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</si>
  <si>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</si>
  <si>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</si>
  <si>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</si>
  <si>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</si>
  <si>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</si>
  <si>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</si>
  <si>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</si>
  <si>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</si>
  <si>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</si>
  <si>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</si>
  <si>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</si>
  <si>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</si>
  <si>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</si>
  <si>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</si>
  <si>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</si>
  <si>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</si>
  <si>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</si>
  <si>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</si>
  <si>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</si>
  <si>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</si>
  <si>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</si>
  <si>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</si>
  <si>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</si>
  <si>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</si>
  <si>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</si>
  <si>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</si>
  <si>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</si>
  <si>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</si>
  <si>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</si>
  <si>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</si>
  <si>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</si>
  <si>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</si>
  <si>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</si>
  <si>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</si>
  <si>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</si>
  <si>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</si>
  <si>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</si>
  <si>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</si>
  <si>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</si>
  <si>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</si>
  <si>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</si>
  <si>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</si>
  <si>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</si>
  <si>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</si>
  <si>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</si>
  <si>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</si>
  <si>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</si>
  <si>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</si>
  <si>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</si>
  <si>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</si>
  <si>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</si>
  <si>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</si>
  <si>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</si>
  <si>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</si>
  <si>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</si>
  <si>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</si>
  <si>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</si>
  <si>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</si>
  <si>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</si>
  <si>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</si>
  <si>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</si>
  <si>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</si>
  <si>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</si>
  <si>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</si>
  <si>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</si>
  <si>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</si>
  <si>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</si>
  <si>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</si>
  <si>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</si>
  <si>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</si>
  <si>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</si>
  <si>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</si>
  <si>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</si>
  <si>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</si>
  <si>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</si>
  <si>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</si>
  <si>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</si>
  <si>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</si>
  <si>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</si>
  <si>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</si>
  <si>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</si>
  <si>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</si>
  <si>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</si>
  <si>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</si>
  <si>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</si>
  <si>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</si>
  <si>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</si>
  <si>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</si>
  <si>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</si>
  <si>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</si>
  <si>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</si>
  <si>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</si>
  <si>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</si>
  <si>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</si>
  <si>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</si>
  <si>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</si>
  <si>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</si>
  <si>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</si>
  <si>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</si>
  <si>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</si>
  <si>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</si>
  <si>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</si>
  <si>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</si>
  <si>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</si>
  <si>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</si>
  <si>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</si>
  <si>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</si>
  <si>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</si>
  <si>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</si>
  <si>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</si>
  <si>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</si>
  <si>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</si>
  <si>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</si>
  <si>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</si>
  <si>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</si>
  <si>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</si>
  <si>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</si>
  <si>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</si>
  <si>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</si>
  <si>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</si>
  <si>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</si>
  <si>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</si>
  <si>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</si>
  <si>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</si>
  <si>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</si>
  <si>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</si>
  <si>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</si>
  <si>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</si>
  <si>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</si>
  <si>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</si>
  <si>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</si>
  <si>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</si>
  <si>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</si>
  <si>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</si>
  <si>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</si>
  <si>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</si>
  <si>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</si>
  <si>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</si>
  <si>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</si>
  <si>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</si>
  <si>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</si>
  <si>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</si>
  <si>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</si>
  <si>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</si>
  <si>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</si>
  <si>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</si>
  <si>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</si>
  <si>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</si>
  <si>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</si>
  <si>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</si>
  <si>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</si>
  <si>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</si>
  <si>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</si>
  <si>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</si>
  <si>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</si>
  <si>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</si>
  <si>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</si>
  <si>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</si>
  <si>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</si>
  <si>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</si>
  <si>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</si>
  <si>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</si>
  <si>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</si>
  <si>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</si>
  <si>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</si>
  <si>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</si>
  <si>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</si>
  <si>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</si>
  <si>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</si>
  <si>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</si>
  <si>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</si>
  <si>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</si>
  <si>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</si>
  <si>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</si>
  <si>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</si>
  <si>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</si>
  <si>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</si>
  <si>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</si>
  <si>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</si>
  <si>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</si>
  <si>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</si>
  <si>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</si>
  <si>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</si>
  <si>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</si>
  <si>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</si>
  <si>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</si>
  <si>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</si>
  <si>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</si>
  <si>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</si>
  <si>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</si>
  <si>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</si>
  <si>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</si>
  <si>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</si>
  <si>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</si>
  <si>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</si>
  <si>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</si>
  <si>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</si>
  <si>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</si>
  <si>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</si>
  <si>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</si>
  <si>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</si>
  <si>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</si>
  <si>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</si>
  <si>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</si>
  <si>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</si>
  <si>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</si>
  <si>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</si>
  <si>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</si>
  <si>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</si>
  <si>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</si>
  <si>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</si>
  <si>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</si>
  <si>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</si>
  <si>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</si>
  <si>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</si>
  <si>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</si>
  <si>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</si>
  <si>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</si>
  <si>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</si>
  <si>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</si>
  <si>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</si>
  <si>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</si>
  <si>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</si>
  <si>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</si>
  <si>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</si>
  <si>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</si>
  <si>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</si>
  <si>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</si>
  <si>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</si>
  <si>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</si>
  <si>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</si>
  <si>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</si>
  <si>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</si>
  <si>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</si>
  <si>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</si>
  <si>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</si>
  <si>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</si>
  <si>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</si>
  <si>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</si>
  <si>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</si>
  <si>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</si>
  <si>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</si>
  <si>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</si>
  <si>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</si>
  <si>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</si>
  <si>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</si>
  <si>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</si>
  <si>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</si>
  <si>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</si>
  <si>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</si>
  <si>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</si>
  <si>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</si>
  <si>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</si>
  <si>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</si>
  <si>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</si>
  <si>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</si>
  <si>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</si>
  <si>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</si>
  <si>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</si>
  <si>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</si>
  <si>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</si>
  <si>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</si>
  <si>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</si>
  <si>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</si>
  <si>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</si>
  <si>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</si>
  <si>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</si>
  <si>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</si>
  <si>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</si>
  <si>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</si>
  <si>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</si>
  <si>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</si>
  <si>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</si>
  <si>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</si>
  <si>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</si>
  <si>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</si>
  <si>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</si>
  <si>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</si>
  <si>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</si>
  <si>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</si>
  <si>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</si>
  <si>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</si>
  <si>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</si>
  <si>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</si>
  <si>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</si>
  <si>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</si>
  <si>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</si>
  <si>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</si>
  <si>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</si>
  <si>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</si>
  <si>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</si>
  <si>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</si>
  <si>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</si>
  <si>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</si>
  <si>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</si>
  <si>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</si>
  <si>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</si>
  <si>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</si>
  <si>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</si>
  <si>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</si>
  <si>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</si>
  <si>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</si>
  <si>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</si>
  <si>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</si>
  <si>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</si>
  <si>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</si>
  <si>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</si>
  <si>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</si>
  <si>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</si>
  <si>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</si>
  <si>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</si>
  <si>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</si>
  <si>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</si>
  <si>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</si>
  <si>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</si>
  <si>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</si>
  <si>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</si>
  <si>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</si>
  <si>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</si>
  <si>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</si>
  <si>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</si>
  <si>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</si>
  <si>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</si>
  <si>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</si>
  <si>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</si>
  <si>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</si>
  <si>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</si>
  <si>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</si>
  <si>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</si>
  <si>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</si>
  <si>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</si>
  <si>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</si>
  <si>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</si>
  <si>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</si>
  <si>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</si>
  <si>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</si>
  <si>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</si>
  <si>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</si>
  <si>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</si>
  <si>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</si>
  <si>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</si>
  <si>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</si>
  <si>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</si>
  <si>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</si>
  <si>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</si>
  <si>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</si>
  <si>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</si>
  <si>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</si>
  <si>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</si>
  <si>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</si>
  <si>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</si>
  <si>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</si>
  <si>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</si>
  <si>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</si>
  <si>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</si>
  <si>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</si>
  <si>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</si>
  <si>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</si>
  <si>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</si>
  <si>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</si>
  <si>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</si>
  <si>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</si>
  <si>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</si>
  <si>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</si>
  <si>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</si>
  <si>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</si>
  <si>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</si>
  <si>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</si>
  <si>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</si>
  <si>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</si>
  <si>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</si>
  <si>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</si>
  <si>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</si>
  <si>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</si>
  <si>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</si>
  <si>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</si>
  <si>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</si>
  <si>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</si>
  <si>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</si>
  <si>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</si>
  <si>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</si>
  <si>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</si>
  <si>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</si>
  <si>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</si>
  <si>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</si>
  <si>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</si>
  <si>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</si>
  <si>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</si>
  <si>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</si>
  <si>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</si>
  <si>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</si>
  <si>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</si>
  <si>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</si>
  <si>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</si>
  <si>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</si>
  <si>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</si>
  <si>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</si>
  <si>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</si>
  <si>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</si>
  <si>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</si>
  <si>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</si>
  <si>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</si>
  <si>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</si>
  <si>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</si>
  <si>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</si>
  <si>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</si>
  <si>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</si>
  <si>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</si>
  <si>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</si>
  <si>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</si>
  <si>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</si>
  <si>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</si>
  <si>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</si>
  <si>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</si>
  <si>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</si>
  <si>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</si>
  <si>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</si>
  <si>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</si>
  <si>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</si>
  <si>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</si>
  <si>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</si>
  <si>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</si>
  <si>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</si>
  <si>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</si>
  <si>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</si>
  <si>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</si>
  <si>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</si>
  <si>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</si>
  <si>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</si>
  <si>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</si>
  <si>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</si>
  <si>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</si>
  <si>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</si>
  <si>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</si>
  <si>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</si>
  <si>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</si>
  <si>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</si>
  <si>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</si>
  <si>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</si>
  <si>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</si>
  <si>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</si>
  <si>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</si>
  <si>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</si>
  <si>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</si>
  <si>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</si>
  <si>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</si>
  <si>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</si>
  <si>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</si>
  <si>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</si>
  <si>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</si>
  <si>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</si>
  <si>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</si>
  <si>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</si>
  <si>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</si>
  <si>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</si>
  <si>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</si>
  <si>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</si>
  <si>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</si>
  <si>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</si>
  <si>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</si>
  <si>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</si>
  <si>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</si>
  <si>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</si>
  <si>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</si>
  <si>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</si>
  <si>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</si>
  <si>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</si>
  <si>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</si>
  <si>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</si>
  <si>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</si>
  <si>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</si>
  <si>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</si>
  <si>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</si>
  <si>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</si>
  <si>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</si>
  <si>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</si>
  <si>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</si>
  <si>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</si>
  <si>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</si>
  <si>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</si>
  <si>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</si>
  <si>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</si>
  <si>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</si>
  <si>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</si>
  <si>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</si>
  <si>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</si>
  <si>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</si>
  <si>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</si>
  <si>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</si>
  <si>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</si>
  <si>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</si>
  <si>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</si>
  <si>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</si>
  <si>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</si>
  <si>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</si>
  <si>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</si>
  <si>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</si>
  <si>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</si>
  <si>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</si>
  <si>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</si>
  <si>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</si>
  <si>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</si>
  <si>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</si>
  <si>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</si>
  <si>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</si>
  <si>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</si>
  <si>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</si>
  <si>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</si>
  <si>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</si>
  <si>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</si>
  <si>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</si>
  <si>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</si>
  <si>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</si>
  <si>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</si>
  <si>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</si>
  <si>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</si>
  <si>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</si>
  <si>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</si>
  <si>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</si>
  <si>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</si>
  <si>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</si>
  <si>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</si>
  <si>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</si>
  <si>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</si>
  <si>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</si>
  <si>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</si>
  <si>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</si>
  <si>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</si>
  <si>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</si>
  <si>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</si>
  <si>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</si>
  <si>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</si>
  <si>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</si>
  <si>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</si>
  <si>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</si>
  <si>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</si>
  <si>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</si>
  <si>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</si>
  <si>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</si>
  <si>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</si>
  <si>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</si>
  <si>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</si>
  <si>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</si>
  <si>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</si>
  <si>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</si>
  <si>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</si>
  <si>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</si>
  <si>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</si>
  <si>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</si>
  <si>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</si>
  <si>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</si>
  <si>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</si>
  <si>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</si>
  <si>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</si>
  <si>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</si>
  <si>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</si>
  <si>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</si>
  <si>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</si>
  <si>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</si>
  <si>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</si>
  <si>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</si>
  <si>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</si>
  <si>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</si>
  <si>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</si>
  <si>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</si>
  <si>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</si>
  <si>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</si>
  <si>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</si>
  <si>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</si>
  <si>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</si>
  <si>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</si>
  <si>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</si>
  <si>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</si>
  <si>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</si>
  <si>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</si>
  <si>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</si>
  <si>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</si>
  <si>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</si>
  <si>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</si>
  <si>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</si>
  <si>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</si>
  <si>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</si>
  <si>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</si>
  <si>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</si>
  <si>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</si>
  <si>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</si>
  <si>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</si>
  <si>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</si>
  <si>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</si>
  <si>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</si>
  <si>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</si>
  <si>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</si>
  <si>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</si>
  <si>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</si>
  <si>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</si>
  <si>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</si>
  <si>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</si>
  <si>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</si>
  <si>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</si>
  <si>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</si>
  <si>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</si>
  <si>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</si>
  <si>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</si>
  <si>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</si>
  <si>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</si>
  <si>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</si>
  <si>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</si>
  <si>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</si>
  <si>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</si>
  <si>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</si>
  <si>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</si>
  <si>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</si>
  <si>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</si>
  <si>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</si>
  <si>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</si>
  <si>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</si>
  <si>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</si>
  <si>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</si>
  <si>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</si>
  <si>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</si>
  <si>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</si>
  <si>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</si>
  <si>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</si>
  <si>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</si>
  <si>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</si>
  <si>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</si>
  <si>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</si>
  <si>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</si>
  <si>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</si>
  <si>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</si>
  <si>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</si>
  <si>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</si>
  <si>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</si>
  <si>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</si>
  <si>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</si>
  <si>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</si>
  <si>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</si>
  <si>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</si>
  <si>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</si>
  <si>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</si>
  <si>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</si>
  <si>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</si>
  <si>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</si>
  <si>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</si>
  <si>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</si>
  <si>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</si>
  <si>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</si>
  <si>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</si>
  <si>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</si>
  <si>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</si>
  <si>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</si>
  <si>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</si>
  <si>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</si>
  <si>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</si>
  <si>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</si>
  <si>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</si>
  <si>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</si>
  <si>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</si>
  <si>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</si>
  <si>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</si>
  <si>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</si>
  <si>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</si>
  <si>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</si>
  <si>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</si>
  <si>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</si>
  <si>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</si>
  <si>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</si>
  <si>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</si>
  <si>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</si>
  <si>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</si>
  <si>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</si>
  <si>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</si>
  <si>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</si>
  <si>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</si>
  <si>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</si>
  <si>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</si>
  <si>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</si>
  <si>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</si>
  <si>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</si>
  <si>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</si>
  <si>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</si>
  <si>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</si>
  <si>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</si>
  <si>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</si>
  <si>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</si>
  <si>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</si>
  <si>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</si>
  <si>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</si>
  <si>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</si>
  <si>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</si>
  <si>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</si>
  <si>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</si>
  <si>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</si>
  <si>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</si>
  <si>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</si>
  <si>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</si>
  <si>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</si>
  <si>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</si>
  <si>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</si>
  <si>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</si>
  <si>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</si>
  <si>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</si>
  <si>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</si>
  <si>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</si>
  <si>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</si>
  <si>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</si>
  <si>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</si>
  <si>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</si>
  <si>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</si>
  <si>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</si>
  <si>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</si>
  <si>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</si>
  <si>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</si>
  <si>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</si>
  <si>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</si>
  <si>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</si>
  <si>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</si>
  <si>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</si>
  <si>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</si>
  <si>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</si>
  <si>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</si>
  <si>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</si>
  <si>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</si>
  <si>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</si>
  <si>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</si>
  <si>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</si>
  <si>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</si>
  <si>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</si>
  <si>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</si>
  <si>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</si>
  <si>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</si>
  <si>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</si>
  <si>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</si>
  <si>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</si>
  <si>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</si>
  <si>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</si>
  <si>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</si>
  <si>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</si>
  <si>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</si>
  <si>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</si>
  <si>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</si>
  <si>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</si>
  <si>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</si>
  <si>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</si>
  <si>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</si>
  <si>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</si>
  <si>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</si>
  <si>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</si>
  <si>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</si>
  <si>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</si>
  <si>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</si>
  <si>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</si>
  <si>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</si>
  <si>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</si>
  <si>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</si>
  <si>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</si>
  <si>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</si>
  <si>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</si>
  <si>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</si>
  <si>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</si>
  <si>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</si>
  <si>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</si>
  <si>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</si>
  <si>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</si>
  <si>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</si>
  <si>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</si>
  <si>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</si>
  <si>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</si>
  <si>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</si>
  <si>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</si>
  <si>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</si>
  <si>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</si>
  <si>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</si>
  <si>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</si>
  <si>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</si>
  <si>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</si>
  <si>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</si>
  <si>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</si>
  <si>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</si>
  <si>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</si>
  <si>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</si>
  <si>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</si>
  <si>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</si>
  <si>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</si>
  <si>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</si>
  <si>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</si>
  <si>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</si>
  <si>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</si>
  <si>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</si>
  <si>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</si>
  <si>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</si>
  <si>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</si>
  <si>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</si>
  <si>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</si>
  <si>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</si>
  <si>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</si>
  <si>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</si>
  <si>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</si>
  <si>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</si>
  <si>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</si>
  <si>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</si>
  <si>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</si>
  <si>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</si>
  <si>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</si>
  <si>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</si>
  <si>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</si>
  <si>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</si>
  <si>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</si>
  <si>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</si>
  <si>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</si>
  <si>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</si>
  <si>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</si>
  <si>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</si>
  <si>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</si>
  <si>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</si>
  <si>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</si>
  <si>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</si>
  <si>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</si>
  <si>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</si>
  <si>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</si>
  <si>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</si>
  <si>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</si>
  <si>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</si>
  <si>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</si>
  <si>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</si>
  <si>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</si>
  <si>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</si>
  <si>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</si>
  <si>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</si>
  <si>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</si>
  <si>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</si>
  <si>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</si>
  <si>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</si>
  <si>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</si>
  <si>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</si>
  <si>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</si>
  <si>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</si>
  <si>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</si>
  <si>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</si>
  <si>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</si>
  <si>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</si>
  <si>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</si>
  <si>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</si>
  <si>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</si>
  <si>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</si>
  <si>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</si>
  <si>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</si>
  <si>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</si>
  <si>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</si>
  <si>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</si>
  <si>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</si>
  <si>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</si>
  <si>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</si>
  <si>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</si>
  <si>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</si>
  <si>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</si>
  <si>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</si>
  <si>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</si>
  <si>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</si>
  <si>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</si>
  <si>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</si>
  <si>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</si>
  <si>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</si>
  <si>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</si>
  <si>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</si>
  <si>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</si>
  <si>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</si>
  <si>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</si>
  <si>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</si>
  <si>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</si>
  <si>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</si>
  <si>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</si>
  <si>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</si>
  <si>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</si>
  <si>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</si>
  <si>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</si>
  <si>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</si>
  <si>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</si>
  <si>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</si>
  <si>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</si>
  <si>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</si>
  <si>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</si>
  <si>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</si>
  <si>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</si>
  <si>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</si>
  <si>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</si>
  <si>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</si>
  <si>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</si>
  <si>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</si>
  <si>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</si>
  <si>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</si>
  <si>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</si>
  <si>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</si>
  <si>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</si>
  <si>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</si>
  <si>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</si>
  <si>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</si>
  <si>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</si>
  <si>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</si>
  <si>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</si>
  <si>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</si>
  <si>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</si>
  <si>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</si>
  <si>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</si>
  <si>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</si>
  <si>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</si>
  <si>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</si>
  <si>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</si>
  <si>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</si>
  <si>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</si>
  <si>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</si>
  <si>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</si>
  <si>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</si>
  <si>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</si>
  <si>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</si>
  <si>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</si>
  <si>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</si>
  <si>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</si>
  <si>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</si>
  <si>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</si>
  <si>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</si>
  <si>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</si>
  <si>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</si>
  <si>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</si>
  <si>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</si>
  <si>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</si>
  <si>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</si>
  <si>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</si>
  <si>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</si>
  <si>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</si>
  <si>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</si>
  <si>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</si>
  <si>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</si>
  <si>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</si>
  <si>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</si>
  <si>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</si>
  <si>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</si>
  <si>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</si>
  <si>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</si>
  <si>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</si>
  <si>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</si>
  <si>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</si>
  <si>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</si>
  <si>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</si>
  <si>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</si>
  <si>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</si>
  <si>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</si>
  <si>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</si>
  <si>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</si>
  <si>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</si>
  <si>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</si>
  <si>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</si>
  <si>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</si>
  <si>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</si>
  <si>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</si>
  <si>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</si>
  <si>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</si>
  <si>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</si>
  <si>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</si>
  <si>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</si>
  <si>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</si>
  <si>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</si>
  <si>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</si>
  <si>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</si>
  <si>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</si>
  <si>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</si>
  <si>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</si>
  <si>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</si>
  <si>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</si>
  <si>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</si>
  <si>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</si>
  <si>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</si>
  <si>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</si>
  <si>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</si>
  <si>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</si>
  <si>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</si>
  <si>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</si>
  <si>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</si>
  <si>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</si>
  <si>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</si>
  <si>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</si>
  <si>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</si>
  <si>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</si>
  <si>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</si>
  <si>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</si>
  <si>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</si>
  <si>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</si>
  <si>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</si>
  <si>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</si>
  <si>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</si>
  <si>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</si>
  <si>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</si>
  <si>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</si>
  <si>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</si>
  <si>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</si>
  <si>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</si>
  <si>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</si>
  <si>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</si>
  <si>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</si>
  <si>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</si>
  <si>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</si>
  <si>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</si>
  <si>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</si>
  <si>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</si>
  <si>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</si>
  <si>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</si>
  <si>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</si>
  <si>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</si>
  <si>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</si>
  <si>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</si>
  <si>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</si>
  <si>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</si>
  <si>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</si>
  <si>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</si>
  <si>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</si>
  <si>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</si>
  <si>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</si>
  <si>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</si>
  <si>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</si>
  <si>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</si>
  <si>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</si>
  <si>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</si>
  <si>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</si>
  <si>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</si>
  <si>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</si>
  <si>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</si>
  <si>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</si>
  <si>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</si>
  <si>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</si>
  <si>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</si>
  <si>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</si>
  <si>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</si>
  <si>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</si>
  <si>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</si>
  <si>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</si>
  <si>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</si>
  <si>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</si>
  <si>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</si>
  <si>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</si>
  <si>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</si>
  <si>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</si>
  <si>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</si>
  <si>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</si>
  <si>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</si>
  <si>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</si>
  <si>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</si>
  <si>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</si>
  <si>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</si>
  <si>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</si>
  <si>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</si>
  <si>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</si>
  <si>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</si>
  <si>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</si>
  <si>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</si>
  <si>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</si>
  <si>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</si>
  <si>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</si>
  <si>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</si>
  <si>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</si>
  <si>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</si>
  <si>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</si>
  <si>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</si>
  <si>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</si>
  <si>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</si>
  <si>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</si>
  <si>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</si>
  <si>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</si>
  <si>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</si>
  <si>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</si>
  <si>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</si>
  <si>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</si>
  <si>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</si>
  <si>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</si>
  <si>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</si>
  <si>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</si>
  <si>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</si>
  <si>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</si>
  <si>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</si>
  <si>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</si>
  <si>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</si>
  <si>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</si>
  <si>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</si>
  <si>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</si>
  <si>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</si>
  <si>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</si>
  <si>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</si>
  <si>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</si>
  <si>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</si>
  <si>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</si>
  <si>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</si>
  <si>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</si>
  <si>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</si>
  <si>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</si>
  <si>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</si>
  <si>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</si>
  <si>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</si>
  <si>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</si>
  <si>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</si>
  <si>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</si>
  <si>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</si>
  <si>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</si>
  <si>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</si>
  <si>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</si>
  <si>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</si>
  <si>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</si>
  <si>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</si>
  <si>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</si>
  <si>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</si>
  <si>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</si>
  <si>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</si>
  <si>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</si>
  <si>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</si>
  <si>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</si>
  <si>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</si>
  <si>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</si>
  <si>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</si>
  <si>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</si>
  <si>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</si>
  <si>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</si>
  <si>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</si>
  <si>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</si>
  <si>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</si>
  <si>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</si>
  <si>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</si>
  <si>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</si>
  <si>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</si>
  <si>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</si>
  <si>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</si>
  <si>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</si>
  <si>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</si>
  <si>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</si>
  <si>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</si>
  <si>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</si>
  <si>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</si>
  <si>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</si>
  <si>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</si>
  <si>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</si>
  <si>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</si>
  <si>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</si>
  <si>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</si>
  <si>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</si>
  <si>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</si>
  <si>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</si>
  <si>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</si>
  <si>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</si>
  <si>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</si>
  <si>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</si>
  <si>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</si>
  <si>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</si>
  <si>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</si>
  <si>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</si>
  <si>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</si>
  <si>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</si>
  <si>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</si>
  <si>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</si>
  <si>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</si>
  <si>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</si>
  <si>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</si>
  <si>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</si>
  <si>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</si>
  <si>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</si>
  <si>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</si>
  <si>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</si>
  <si>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</si>
  <si>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</si>
  <si>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</si>
  <si>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</si>
  <si>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</si>
  <si>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</si>
  <si>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</si>
  <si>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</si>
  <si>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</si>
  <si>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</si>
  <si>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</si>
  <si>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</si>
  <si>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</si>
  <si>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</si>
  <si>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</si>
  <si>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</si>
  <si>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</si>
  <si>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</si>
  <si>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</si>
  <si>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</si>
  <si>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</si>
  <si>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</si>
  <si>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</si>
  <si>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</si>
  <si>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</si>
  <si>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</si>
  <si>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</si>
  <si>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</si>
  <si>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</si>
  <si>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</si>
  <si>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</si>
  <si>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</si>
  <si>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</si>
  <si>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</si>
  <si>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</si>
  <si>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</si>
  <si>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</si>
  <si>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</si>
  <si>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</si>
  <si>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</si>
  <si>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</si>
  <si>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</si>
  <si>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</si>
  <si>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</si>
  <si>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</si>
  <si>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</si>
  <si>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</si>
  <si>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</si>
  <si>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</si>
  <si>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</si>
  <si>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</si>
  <si>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</si>
  <si>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</si>
  <si>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</si>
  <si>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</si>
  <si>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</si>
  <si>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</si>
  <si>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</si>
  <si>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</si>
  <si>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</si>
  <si>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</si>
  <si>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</si>
  <si>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</si>
  <si>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</si>
  <si>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</si>
  <si>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</si>
  <si>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</si>
  <si>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</si>
  <si>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</si>
  <si>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</si>
  <si>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</si>
  <si>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</si>
  <si>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</si>
  <si>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</si>
  <si>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</si>
  <si>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</si>
  <si>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</si>
  <si>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</si>
  <si>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</si>
  <si>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</si>
  <si>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</si>
  <si>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</si>
  <si>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</si>
  <si>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</si>
  <si>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</si>
  <si>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</si>
  <si>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</si>
  <si>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</si>
  <si>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</si>
  <si>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</si>
  <si>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</si>
  <si>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</si>
  <si>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</si>
  <si>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</si>
  <si>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</si>
  <si>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</si>
  <si>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</si>
  <si>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</si>
  <si>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</si>
  <si>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</si>
  <si>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</si>
  <si>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</si>
  <si>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</si>
  <si>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</si>
  <si>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</si>
  <si>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</si>
  <si>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</si>
  <si>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</si>
  <si>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</si>
  <si>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</si>
  <si>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</si>
  <si>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</si>
  <si>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</si>
  <si>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</si>
  <si>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</si>
  <si>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</si>
  <si>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</si>
  <si>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</si>
  <si>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</si>
  <si>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</si>
  <si>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</si>
  <si>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</si>
  <si>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</si>
  <si>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</si>
  <si>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</si>
  <si>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</si>
  <si>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</si>
  <si>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</si>
  <si>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</si>
  <si>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</si>
  <si>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</si>
  <si>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</si>
  <si>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</si>
  <si>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</si>
  <si>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</si>
  <si>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</si>
  <si>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</si>
  <si>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</si>
  <si>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</si>
  <si>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</si>
  <si>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</si>
  <si>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</si>
  <si>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</si>
  <si>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</si>
  <si>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</si>
  <si>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</si>
  <si>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</si>
  <si>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</si>
  <si>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</si>
  <si>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</si>
  <si>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</si>
  <si>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</si>
  <si>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</si>
  <si>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</si>
  <si>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</si>
  <si>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</si>
  <si>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</si>
  <si>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</si>
  <si>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</si>
  <si>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</si>
  <si>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</si>
  <si>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</si>
  <si>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</si>
  <si>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</si>
  <si>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</si>
  <si>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</si>
  <si>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</si>
  <si>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</si>
  <si>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</si>
  <si>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</si>
  <si>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</si>
  <si>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</si>
  <si>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</si>
  <si>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</si>
  <si>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</si>
  <si>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</si>
  <si>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</si>
  <si>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</si>
  <si>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</si>
  <si>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</si>
  <si>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</si>
  <si>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</si>
  <si>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</si>
  <si>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</si>
  <si>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</si>
  <si>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</si>
  <si>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</si>
  <si>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</si>
  <si>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</si>
  <si>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</si>
  <si>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</si>
  <si>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</si>
  <si>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</si>
  <si>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</si>
  <si>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</si>
  <si>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</si>
  <si>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</si>
  <si>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</si>
  <si>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</si>
  <si>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</si>
  <si>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</si>
  <si>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</si>
  <si>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</si>
  <si>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</si>
  <si>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</si>
  <si>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</si>
  <si>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</si>
  <si>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</si>
  <si>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</si>
  <si>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</si>
  <si>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</si>
  <si>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</si>
  <si>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</si>
  <si>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</si>
  <si>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</si>
  <si>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</si>
  <si>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</si>
  <si>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</si>
  <si>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</si>
  <si>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</si>
  <si>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</si>
  <si>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</si>
  <si>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</si>
  <si>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</si>
  <si>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</si>
  <si>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</si>
  <si>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</si>
  <si>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</si>
  <si>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</si>
  <si>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</si>
  <si>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</si>
  <si>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</si>
  <si>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</si>
  <si>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</si>
  <si>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</si>
  <si>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</si>
  <si>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</si>
  <si>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</si>
  <si>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</si>
  <si>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</si>
  <si>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</si>
  <si>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</si>
  <si>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</si>
  <si>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</si>
  <si>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</si>
  <si>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</si>
  <si>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</si>
  <si>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</si>
  <si>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</si>
  <si>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</si>
  <si>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</si>
  <si>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</si>
  <si>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</si>
  <si>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</si>
  <si>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</si>
  <si>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</si>
  <si>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</si>
  <si>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</si>
  <si>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</si>
  <si>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</si>
  <si>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</si>
  <si>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</si>
  <si>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</si>
  <si>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</si>
  <si>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</si>
  <si>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</si>
  <si>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</si>
  <si>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</si>
  <si>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</si>
  <si>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</si>
  <si>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</si>
  <si>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</si>
  <si>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</si>
  <si>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</si>
  <si>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</si>
  <si>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</si>
  <si>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</si>
  <si>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</si>
  <si>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</si>
  <si>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</si>
  <si>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</si>
  <si>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</si>
  <si>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</si>
  <si>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</si>
  <si>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</si>
  <si>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</si>
  <si>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</si>
  <si>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</si>
  <si>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</si>
  <si>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</si>
  <si>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</si>
  <si>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</si>
  <si>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</si>
  <si>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</si>
  <si>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</si>
  <si>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</si>
  <si>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</si>
  <si>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</si>
  <si>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</si>
  <si>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</si>
  <si>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</si>
  <si>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</si>
  <si>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</si>
  <si>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</si>
  <si>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</si>
  <si>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</si>
  <si>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</si>
  <si>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</si>
  <si>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</si>
  <si>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</si>
  <si>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</si>
  <si>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</si>
  <si>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</si>
  <si>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</si>
  <si>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</si>
  <si>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</si>
  <si>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</si>
  <si>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</si>
  <si>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</si>
  <si>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</si>
  <si>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</si>
  <si>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</si>
  <si>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</si>
  <si>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</si>
  <si>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</si>
  <si>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</si>
  <si>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</si>
  <si>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</si>
  <si>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</si>
  <si>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</si>
  <si>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</si>
  <si>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</si>
  <si>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</si>
  <si>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</si>
  <si>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</si>
  <si>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</si>
  <si>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</si>
  <si>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</si>
  <si>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</si>
  <si>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</si>
  <si>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</si>
  <si>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</si>
  <si>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</si>
  <si>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</si>
  <si>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</si>
  <si>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</si>
  <si>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</si>
  <si>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</si>
  <si>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</si>
  <si>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</si>
  <si>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</si>
  <si>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</si>
  <si>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</si>
  <si>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</si>
  <si>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</si>
  <si>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</si>
  <si>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</si>
  <si>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</si>
  <si>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</si>
  <si>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</si>
  <si>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</si>
  <si>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</si>
  <si>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</si>
  <si>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</si>
  <si>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</si>
  <si>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</si>
  <si>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</si>
  <si>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</si>
  <si>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</si>
  <si>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</si>
  <si>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</si>
  <si>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</si>
  <si>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</si>
  <si>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</si>
  <si>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</si>
  <si>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</si>
  <si>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</si>
  <si>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</si>
  <si>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</si>
  <si>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</si>
  <si>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</si>
  <si>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</si>
  <si>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</si>
  <si>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</si>
  <si>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</si>
  <si>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</si>
  <si>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</si>
  <si>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</si>
  <si>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</si>
  <si>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</si>
  <si>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</si>
  <si>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</si>
  <si>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</si>
  <si>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</si>
  <si>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</si>
  <si>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</si>
  <si>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</si>
  <si>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</si>
  <si>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</si>
  <si>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</si>
  <si>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</si>
  <si>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</si>
  <si>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</si>
  <si>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</si>
  <si>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</si>
  <si>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</si>
  <si>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</si>
  <si>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</si>
  <si>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</si>
  <si>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</si>
  <si>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</si>
  <si>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</si>
  <si>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</si>
  <si>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</si>
  <si>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</si>
  <si>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</si>
  <si>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</si>
  <si>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</si>
  <si>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</si>
  <si>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</si>
  <si>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</si>
  <si>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</si>
  <si>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</si>
  <si>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</si>
  <si>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</si>
  <si>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</si>
  <si>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</si>
  <si>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</si>
  <si>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</si>
  <si>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</si>
  <si>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</si>
  <si>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</si>
  <si>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</si>
  <si>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</si>
  <si>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</si>
  <si>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</si>
  <si>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</si>
  <si>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</si>
  <si>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</si>
  <si>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</si>
  <si>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</si>
  <si>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</si>
  <si>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</si>
  <si>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</si>
  <si>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</si>
  <si>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</si>
  <si>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</si>
  <si>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</si>
  <si>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</si>
  <si>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</si>
  <si>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</si>
  <si>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</si>
  <si>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</si>
  <si>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</si>
  <si>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</si>
  <si>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</si>
  <si>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</si>
  <si>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</si>
  <si>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</si>
  <si>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</si>
  <si>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</si>
  <si>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</si>
  <si>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</si>
  <si>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</si>
  <si>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</si>
  <si>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</si>
  <si>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</si>
  <si>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</si>
  <si>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</si>
  <si>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</si>
  <si>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</si>
  <si>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</si>
  <si>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</si>
  <si>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</si>
  <si>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</si>
  <si>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</si>
  <si>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</si>
  <si>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</si>
  <si>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</si>
  <si>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</si>
  <si>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</si>
  <si>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</si>
  <si>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</si>
  <si>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</si>
  <si>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</si>
  <si>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</si>
  <si>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</si>
  <si>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</si>
  <si>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</si>
  <si>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</si>
  <si>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</si>
  <si>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</si>
  <si>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</si>
  <si>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</si>
  <si>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</si>
  <si>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</si>
  <si>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</si>
  <si>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</si>
  <si>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</si>
  <si>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</si>
  <si>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</si>
  <si>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</si>
  <si>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</si>
  <si>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</si>
  <si>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</si>
  <si>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</si>
  <si>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</si>
  <si>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</si>
  <si>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</si>
  <si>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</si>
  <si>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</si>
  <si>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</si>
  <si>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</si>
  <si>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</si>
  <si>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</si>
  <si>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</si>
  <si>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</si>
  <si>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</si>
  <si>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</si>
  <si>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</si>
  <si>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</si>
  <si>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</si>
  <si>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</si>
  <si>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</si>
  <si>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</si>
  <si>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</si>
  <si>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</si>
  <si>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</si>
  <si>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</si>
  <si>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</si>
  <si>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</si>
  <si>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</si>
  <si>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</si>
  <si>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</si>
  <si>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</si>
  <si>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</si>
  <si>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</si>
  <si>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</si>
  <si>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</si>
  <si>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</si>
  <si>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</si>
  <si>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</si>
  <si>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</si>
  <si>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</si>
  <si>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</si>
  <si>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</si>
  <si>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</si>
  <si>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</si>
  <si>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</si>
  <si>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</si>
  <si>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</si>
  <si>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</si>
  <si>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</si>
  <si>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</si>
  <si>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</si>
  <si>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</si>
  <si>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</si>
  <si>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</si>
  <si>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</si>
  <si>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</si>
  <si>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</si>
  <si>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</si>
  <si>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</si>
  <si>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</si>
  <si>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</si>
  <si>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</si>
  <si>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</si>
  <si>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</si>
  <si>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</si>
  <si>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</si>
  <si>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</si>
  <si>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</si>
  <si>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</si>
  <si>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</si>
  <si>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</si>
  <si>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</si>
  <si>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</si>
  <si>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</si>
  <si>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</si>
  <si>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</si>
  <si>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</si>
  <si>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</si>
  <si>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</si>
  <si>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</si>
  <si>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</si>
  <si>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</si>
  <si>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</si>
  <si>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</si>
  <si>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</si>
  <si>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</si>
  <si>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</si>
  <si>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</si>
  <si>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</si>
  <si>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</si>
  <si>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</si>
  <si>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</si>
  <si>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</si>
  <si>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</si>
  <si>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</si>
  <si>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</si>
  <si>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</si>
  <si>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</si>
  <si>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</si>
  <si>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</si>
  <si>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</si>
  <si>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</si>
  <si>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</si>
  <si>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</si>
  <si>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</si>
  <si>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</si>
  <si>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</si>
  <si>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</si>
  <si>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</si>
  <si>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</si>
  <si>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</si>
  <si>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</si>
  <si>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</si>
  <si>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</si>
  <si>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</si>
  <si>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</si>
  <si>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</si>
  <si>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</si>
  <si>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</si>
  <si>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</si>
  <si>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</si>
  <si>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</si>
  <si>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</si>
  <si>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</si>
  <si>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</si>
  <si>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</si>
  <si>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</si>
  <si>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</si>
  <si>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</si>
  <si>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</si>
  <si>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</si>
  <si>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</si>
  <si>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</si>
  <si>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</si>
  <si>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</si>
  <si>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</si>
  <si>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</si>
  <si>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</si>
  <si>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</si>
  <si>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</si>
  <si>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</si>
  <si>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</si>
  <si>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</si>
  <si>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</si>
  <si>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</si>
  <si>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</si>
  <si>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</si>
  <si>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</si>
  <si>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</si>
  <si>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</si>
  <si>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</si>
  <si>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</si>
  <si>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</si>
  <si>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</si>
  <si>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</si>
  <si>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</si>
  <si>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</si>
  <si>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</si>
  <si>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</si>
  <si>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</si>
  <si>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</si>
  <si>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</si>
  <si>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</si>
  <si>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</si>
  <si>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</si>
  <si>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</si>
  <si>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</si>
  <si>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</si>
  <si>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</si>
  <si>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</si>
  <si>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</si>
  <si>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</si>
  <si>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</si>
  <si>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</si>
  <si>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</si>
  <si>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</si>
  <si>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</si>
  <si>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</si>
  <si>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</si>
  <si>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</si>
  <si>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</si>
  <si>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</si>
  <si>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</si>
  <si>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</si>
  <si>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</si>
  <si>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</si>
  <si>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</si>
  <si>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</si>
  <si>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</si>
  <si>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</si>
  <si>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</si>
  <si>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</si>
  <si>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</si>
  <si>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</si>
  <si>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</si>
  <si>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</si>
  <si>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</si>
  <si>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</si>
  <si>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</si>
  <si>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</si>
  <si>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</si>
  <si>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</si>
  <si>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</si>
  <si>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</si>
  <si>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</si>
  <si>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</si>
  <si>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</si>
  <si>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</si>
  <si>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</si>
  <si>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</si>
  <si>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</si>
  <si>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</si>
  <si>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</si>
  <si>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</si>
  <si>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</si>
  <si>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</si>
  <si>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</si>
  <si>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</si>
  <si>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</si>
  <si>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</si>
  <si>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</si>
  <si>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</si>
  <si>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</si>
  <si>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</si>
  <si>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</si>
  <si>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</si>
  <si>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</si>
  <si>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</si>
  <si>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</si>
  <si>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</si>
  <si>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</si>
  <si>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</si>
  <si>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</si>
  <si>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</si>
  <si>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</si>
  <si>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</si>
  <si>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</si>
  <si>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</si>
  <si>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</si>
  <si>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</si>
  <si>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</si>
  <si>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</si>
  <si>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</si>
  <si>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</si>
  <si>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</si>
  <si>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</si>
  <si>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</si>
  <si>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</si>
  <si>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</si>
  <si>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</si>
  <si>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</si>
  <si>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</si>
  <si>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</si>
  <si>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</si>
  <si>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</si>
  <si>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</si>
  <si>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</si>
  <si>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</si>
  <si>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</si>
  <si>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</si>
  <si>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</si>
  <si>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</si>
  <si>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</si>
  <si>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</si>
  <si>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</si>
  <si>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</si>
  <si>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</si>
  <si>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</si>
  <si>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</si>
  <si>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</si>
  <si>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</si>
  <si>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</si>
  <si>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</si>
  <si>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</si>
  <si>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</si>
  <si>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</si>
  <si>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</si>
  <si>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</si>
  <si>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</si>
  <si>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</si>
  <si>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</si>
  <si>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</si>
  <si>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</si>
  <si>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</si>
  <si>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</si>
  <si>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</si>
  <si>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</si>
  <si>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</si>
  <si>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</si>
  <si>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</si>
  <si>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</si>
  <si>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</si>
  <si>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</si>
  <si>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</si>
  <si>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</si>
  <si>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</si>
  <si>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</si>
  <si>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</si>
  <si>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</si>
  <si>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</si>
  <si>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</si>
  <si>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</si>
  <si>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</si>
  <si>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</si>
  <si>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</si>
  <si>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</si>
  <si>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</si>
  <si>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</si>
  <si>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</si>
  <si>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</si>
  <si>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</si>
  <si>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</si>
  <si>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</si>
  <si>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</si>
  <si>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</si>
  <si>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</si>
  <si>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</si>
  <si>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</si>
  <si>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</si>
  <si>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</si>
  <si>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</si>
  <si>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</si>
  <si>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</si>
  <si>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</si>
  <si>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</si>
  <si>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</si>
  <si>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</si>
  <si>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</si>
  <si>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</si>
  <si>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</si>
  <si>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</si>
  <si>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</si>
  <si>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</si>
  <si>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</si>
  <si>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</si>
  <si>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</si>
  <si>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</si>
  <si>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</si>
  <si>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</si>
  <si>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</si>
  <si>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</si>
  <si>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</si>
  <si>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</si>
  <si>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</si>
  <si>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</si>
  <si>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</si>
  <si>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</si>
  <si>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</si>
  <si>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</si>
  <si>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</si>
  <si>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</si>
  <si>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</si>
  <si>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</si>
  <si>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</si>
  <si>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</si>
  <si>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</si>
  <si>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</si>
  <si>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</si>
  <si>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</si>
  <si>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</si>
  <si>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</si>
  <si>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</si>
  <si>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</si>
  <si>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</si>
  <si>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</si>
  <si>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</si>
  <si>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</si>
  <si>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</si>
  <si>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</si>
  <si>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</si>
  <si>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</si>
  <si>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</si>
  <si>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</si>
  <si>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</si>
  <si>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</si>
  <si>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</si>
  <si>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</si>
  <si>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</si>
  <si>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</si>
  <si>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</si>
  <si>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</si>
  <si>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</si>
  <si>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</si>
  <si>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</si>
  <si>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</si>
  <si>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</si>
  <si>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</si>
  <si>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</si>
  <si>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</si>
  <si>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</si>
  <si>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</si>
  <si>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</si>
  <si>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</si>
  <si>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</si>
  <si>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</si>
  <si>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</si>
  <si>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</si>
  <si>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</si>
  <si>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</si>
  <si>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</si>
  <si>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</si>
  <si>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</si>
  <si>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</si>
  <si>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</si>
  <si>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</si>
  <si>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</si>
  <si>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</si>
  <si>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</si>
  <si>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</si>
  <si>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</si>
  <si>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</si>
  <si>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</si>
  <si>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</si>
  <si>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</si>
  <si>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</si>
  <si>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</si>
  <si>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</si>
  <si>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</si>
  <si>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</si>
  <si>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</si>
  <si>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</si>
  <si>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</si>
  <si>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</si>
  <si>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</si>
  <si>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</si>
  <si>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</si>
  <si>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</si>
  <si>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</si>
  <si>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</si>
  <si>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</si>
  <si>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</si>
  <si>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</si>
  <si>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</si>
  <si>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</si>
  <si>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</si>
  <si>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</si>
  <si>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</si>
  <si>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</si>
  <si>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</si>
  <si>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</si>
  <si>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</si>
  <si>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</si>
  <si>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</si>
  <si>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</si>
  <si>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</si>
  <si>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</si>
  <si>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</si>
  <si>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</si>
  <si>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</si>
  <si>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</si>
  <si>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</si>
  <si>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</si>
  <si>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</si>
  <si>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</si>
  <si>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</si>
  <si>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</si>
  <si>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</si>
  <si>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</si>
  <si>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</si>
  <si>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</si>
  <si>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</si>
  <si>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</si>
  <si>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</si>
  <si>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</si>
  <si>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</si>
  <si>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</si>
  <si>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</si>
  <si>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</si>
  <si>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</si>
  <si>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</si>
  <si>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</si>
  <si>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</si>
  <si>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</si>
  <si>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</si>
  <si>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</si>
  <si>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</si>
  <si>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</si>
  <si>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</si>
  <si>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</si>
  <si>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</si>
  <si>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</si>
  <si>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</si>
  <si>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</si>
  <si>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</si>
  <si>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</si>
  <si>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</si>
  <si>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</si>
  <si>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</si>
  <si>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</si>
  <si>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</si>
  <si>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</si>
  <si>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</si>
  <si>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</si>
  <si>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</si>
  <si>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</si>
  <si>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</si>
  <si>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</si>
  <si>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</si>
  <si>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</si>
  <si>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</si>
  <si>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</si>
  <si>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</si>
  <si>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</si>
  <si>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</si>
  <si>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</si>
  <si>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</si>
  <si>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</si>
  <si>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</si>
  <si>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</si>
  <si>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</si>
  <si>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</si>
  <si>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</si>
  <si>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</si>
  <si>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</si>
  <si>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</si>
  <si>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</si>
  <si>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</si>
  <si>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</si>
  <si>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</si>
  <si>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</si>
  <si>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</si>
  <si>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</si>
  <si>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</si>
  <si>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</si>
  <si>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</si>
  <si>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</si>
  <si>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</si>
  <si>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</si>
  <si>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</si>
  <si>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</si>
  <si>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</si>
  <si>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</si>
  <si>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</si>
  <si>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</si>
  <si>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</si>
  <si>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</si>
  <si>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</si>
  <si>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</si>
  <si>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</si>
  <si>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</si>
  <si>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</si>
  <si>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</si>
  <si>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</si>
  <si>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</si>
  <si>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</si>
  <si>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</si>
  <si>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</si>
  <si>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</si>
  <si>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</si>
  <si>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</si>
  <si>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</si>
  <si>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</si>
  <si>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</si>
  <si>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</si>
  <si>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</si>
  <si>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</si>
  <si>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</si>
  <si>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</si>
  <si>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</si>
  <si>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</si>
  <si>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</si>
  <si>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</si>
  <si>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</si>
  <si>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</si>
  <si>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</si>
  <si>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</si>
  <si>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</si>
  <si>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</si>
  <si>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</si>
  <si>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</si>
  <si>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</si>
  <si>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</si>
  <si>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</si>
  <si>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</si>
  <si>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</si>
  <si>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</si>
  <si>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</si>
  <si>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</si>
  <si>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</si>
  <si>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</si>
  <si>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</si>
  <si>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</si>
  <si>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</si>
  <si>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</si>
  <si>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</si>
  <si>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</si>
  <si>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</si>
  <si>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</si>
  <si>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</si>
  <si>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</si>
  <si>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</si>
  <si>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</si>
  <si>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</si>
  <si>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</si>
  <si>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</si>
  <si>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</si>
  <si>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</si>
  <si>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</si>
  <si>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</si>
  <si>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</si>
  <si>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</si>
  <si>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</si>
  <si>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</si>
  <si>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</si>
  <si>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</si>
  <si>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</si>
  <si>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</si>
  <si>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</si>
  <si>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</si>
  <si>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</si>
  <si>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</si>
  <si>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</si>
  <si>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</si>
  <si>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</si>
  <si>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</si>
  <si>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</si>
  <si>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</si>
  <si>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</si>
  <si>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</si>
  <si>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</si>
  <si>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</si>
  <si>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</si>
  <si>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</si>
  <si>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</si>
  <si>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</si>
  <si>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</si>
  <si>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</si>
  <si>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</si>
  <si>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</si>
  <si>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</si>
  <si>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</si>
  <si>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</si>
  <si>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</si>
  <si>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</si>
  <si>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</si>
  <si>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</si>
  <si>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</si>
  <si>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</si>
  <si>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</si>
  <si>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</si>
  <si>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</si>
  <si>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</si>
  <si>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</si>
  <si>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</si>
  <si>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</si>
  <si>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</si>
  <si>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</si>
  <si>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</si>
  <si>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</si>
  <si>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</si>
  <si>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</si>
  <si>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</si>
  <si>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</si>
  <si>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</si>
  <si>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</si>
  <si>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</si>
  <si>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</si>
  <si>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</si>
  <si>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</si>
  <si>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</si>
  <si>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</si>
  <si>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</si>
  <si>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</si>
  <si>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</si>
  <si>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</si>
  <si>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</si>
  <si>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</si>
  <si>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</si>
  <si>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</si>
  <si>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</si>
  <si>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</si>
  <si>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</si>
  <si>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</si>
  <si>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</si>
  <si>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</si>
  <si>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</si>
  <si>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</si>
  <si>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</si>
  <si>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</si>
  <si>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</si>
  <si>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</si>
  <si>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</si>
  <si>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</si>
  <si>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</si>
  <si>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</si>
  <si>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</si>
  <si>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</si>
  <si>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</si>
  <si>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</si>
  <si>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</si>
  <si>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</si>
  <si>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</si>
  <si>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</si>
  <si>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</si>
  <si>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</si>
  <si>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</si>
  <si>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</si>
  <si>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</si>
  <si>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</si>
  <si>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</si>
  <si>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</si>
  <si>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</si>
  <si>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</si>
  <si>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</si>
  <si>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</si>
  <si>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</si>
  <si>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</si>
  <si>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</si>
  <si>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</si>
  <si>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</si>
  <si>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</si>
  <si>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</si>
  <si>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</si>
  <si>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</si>
  <si>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</si>
  <si>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</si>
  <si>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</si>
  <si>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</si>
  <si>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</si>
  <si>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</si>
  <si>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</si>
  <si>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</si>
  <si>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</si>
  <si>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</si>
  <si>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</si>
  <si>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</si>
  <si>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</si>
  <si>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</si>
  <si>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</si>
  <si>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</si>
  <si>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</si>
  <si>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</si>
  <si>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</si>
  <si>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</si>
  <si>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</si>
  <si>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</si>
  <si>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</si>
  <si>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</si>
  <si>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</si>
  <si>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</si>
  <si>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</si>
  <si>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</si>
  <si>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</si>
  <si>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</si>
  <si>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</si>
  <si>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</si>
  <si>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</si>
  <si>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</si>
  <si>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</si>
  <si>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</si>
  <si>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</si>
  <si>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</si>
  <si>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</si>
  <si>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</si>
  <si>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</si>
  <si>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</si>
  <si>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</si>
  <si>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</si>
  <si>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</si>
  <si>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</si>
  <si>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</si>
  <si>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</si>
  <si>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</si>
  <si>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</si>
  <si>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</si>
  <si>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</si>
  <si>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</si>
  <si>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</si>
  <si>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</si>
  <si>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</si>
  <si>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</si>
  <si>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</si>
  <si>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</si>
  <si>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</si>
  <si>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</si>
  <si>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</si>
  <si>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</si>
  <si>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</si>
  <si>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</si>
  <si>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</si>
  <si>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</si>
  <si>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</si>
  <si>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</si>
  <si>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</si>
  <si>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</si>
  <si>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</si>
  <si>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</si>
  <si>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</si>
  <si>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</si>
  <si>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</si>
  <si>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</si>
  <si>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</si>
  <si>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</si>
  <si>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</si>
  <si>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</si>
  <si>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</si>
  <si>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</si>
  <si>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</si>
  <si>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</si>
  <si>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</si>
  <si>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</si>
  <si>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</si>
  <si>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</si>
  <si>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</si>
  <si>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</si>
  <si>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</si>
  <si>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</si>
  <si>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</si>
  <si>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</si>
  <si>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</si>
  <si>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</si>
  <si>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</si>
  <si>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</si>
  <si>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</si>
  <si>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</si>
  <si>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</si>
  <si>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</si>
  <si>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</si>
  <si>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</si>
  <si>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</si>
  <si>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</si>
  <si>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</si>
  <si>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</si>
  <si>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</si>
  <si>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</si>
  <si>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</si>
  <si>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</si>
  <si>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</si>
  <si>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</si>
  <si>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</si>
  <si>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</si>
  <si>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</si>
  <si>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</si>
  <si>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</si>
  <si>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</si>
  <si>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</si>
  <si>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</si>
  <si>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</si>
  <si>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</si>
  <si>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</si>
  <si>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</si>
  <si>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</si>
  <si>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</si>
  <si>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</si>
  <si>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</si>
  <si>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</si>
  <si>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</si>
  <si>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</si>
  <si>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</si>
  <si>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</si>
  <si>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</si>
  <si>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</si>
  <si>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</si>
  <si>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</si>
  <si>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</si>
  <si>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</si>
  <si>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</si>
  <si>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</si>
  <si>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</si>
  <si>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</si>
  <si>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</si>
  <si>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</si>
  <si>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</si>
  <si>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</si>
  <si>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</si>
  <si>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</si>
  <si>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</si>
  <si>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</si>
  <si>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</si>
  <si>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</si>
  <si>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</si>
  <si>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</si>
  <si>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</si>
  <si>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</si>
  <si>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</si>
  <si>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</si>
  <si>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</si>
  <si>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</si>
  <si>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</si>
  <si>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</si>
  <si>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</si>
  <si>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</si>
  <si>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</si>
  <si>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</si>
  <si>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</si>
  <si>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</si>
  <si>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</si>
  <si>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</si>
  <si>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</si>
  <si>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</si>
  <si>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</si>
  <si>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</si>
  <si>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</si>
  <si>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</si>
  <si>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</si>
  <si>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</si>
  <si>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</si>
  <si>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</si>
  <si>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</si>
  <si>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</si>
  <si>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</si>
  <si>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</si>
  <si>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</si>
  <si>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</si>
  <si>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</si>
  <si>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</si>
  <si>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</si>
  <si>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</si>
  <si>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</si>
  <si>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</si>
  <si>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</si>
  <si>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</si>
  <si>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</si>
  <si>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</si>
  <si>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</si>
  <si>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</si>
  <si>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</si>
  <si>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</si>
  <si>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</si>
  <si>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</si>
  <si>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</si>
  <si>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</si>
  <si>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</si>
  <si>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</si>
  <si>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</si>
  <si>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</si>
  <si>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</si>
  <si>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</si>
  <si>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</si>
  <si>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</si>
  <si>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</si>
  <si>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</si>
  <si>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</si>
  <si>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</si>
  <si>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</si>
  <si>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</si>
  <si>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</si>
  <si>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</si>
  <si>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</si>
  <si>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</si>
  <si>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</si>
  <si>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</si>
  <si>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</si>
  <si>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</si>
  <si>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</si>
  <si>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</si>
  <si>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</si>
  <si>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</si>
  <si>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</si>
  <si>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</si>
  <si>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</si>
  <si>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</si>
  <si>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</si>
  <si>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</si>
  <si>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</si>
  <si>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</si>
  <si>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</si>
  <si>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</si>
  <si>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</si>
  <si>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</si>
  <si>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</si>
  <si>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</si>
  <si>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</si>
  <si>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</si>
  <si>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</si>
  <si>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</si>
  <si>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</si>
  <si>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</si>
  <si>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</si>
  <si>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</si>
  <si>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</si>
  <si>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</si>
  <si>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</si>
  <si>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</si>
  <si>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</si>
  <si>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</si>
  <si>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</si>
  <si>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</si>
  <si>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</si>
  <si>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</si>
  <si>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</si>
  <si>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</si>
  <si>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</si>
  <si>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</si>
  <si>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</si>
  <si>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</si>
  <si>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</si>
  <si>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</si>
  <si>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</si>
  <si>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</si>
  <si>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</si>
  <si>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</si>
  <si>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</si>
  <si>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</si>
  <si>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</si>
  <si>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</si>
  <si>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</si>
  <si>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</si>
  <si>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</si>
  <si>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</si>
  <si>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</si>
  <si>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</si>
  <si>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</si>
  <si>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</si>
  <si>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</si>
  <si>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</si>
  <si>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</si>
  <si>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</si>
  <si>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</si>
  <si>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</si>
  <si>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</si>
  <si>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</si>
  <si>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</si>
  <si>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</si>
  <si>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</si>
  <si>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</si>
  <si>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</si>
  <si>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</si>
  <si>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</si>
  <si>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</si>
  <si>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</si>
  <si>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</si>
  <si>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</si>
  <si>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</si>
  <si>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</si>
  <si>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</si>
  <si>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</si>
  <si>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</si>
  <si>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</si>
  <si>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</si>
  <si>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</si>
  <si>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</si>
  <si>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</si>
  <si>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</si>
  <si>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</si>
  <si>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</si>
  <si>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</si>
  <si>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</si>
  <si>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</si>
  <si>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</si>
  <si>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</si>
  <si>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</si>
  <si>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</si>
  <si>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</si>
  <si>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</si>
  <si>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</si>
  <si>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</si>
  <si>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</si>
  <si>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</si>
  <si>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</si>
  <si>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</si>
  <si>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</si>
  <si>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</si>
  <si>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</si>
  <si>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</si>
  <si>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</si>
  <si>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</si>
  <si>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</si>
  <si>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</si>
  <si>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</si>
  <si>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</si>
  <si>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</si>
  <si>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</si>
  <si>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</si>
  <si>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</si>
  <si>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</si>
  <si>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</si>
  <si>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</si>
  <si>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</si>
  <si>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</si>
  <si>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</si>
  <si>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</si>
  <si>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</si>
  <si>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</si>
  <si>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</si>
  <si>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</si>
  <si>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</si>
  <si>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</si>
  <si>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</si>
  <si>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</si>
  <si>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</si>
  <si>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</si>
  <si>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</si>
  <si>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</si>
  <si>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</si>
  <si>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</si>
  <si>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</si>
  <si>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</si>
  <si>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</si>
  <si>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</si>
  <si>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</si>
  <si>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</si>
  <si>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</si>
  <si>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</si>
  <si>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</si>
  <si>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</si>
  <si>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</si>
  <si>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</si>
  <si>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</si>
  <si>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</si>
  <si>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</si>
  <si>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</si>
  <si>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</si>
  <si>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</si>
  <si>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</si>
  <si>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</si>
  <si>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</si>
  <si>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</si>
  <si>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</si>
  <si>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</si>
  <si>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</si>
  <si>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</si>
  <si>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</si>
  <si>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</si>
  <si>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</si>
  <si>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</si>
  <si>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</si>
  <si>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</si>
  <si>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</si>
  <si>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</si>
  <si>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</si>
  <si>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</si>
  <si>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</si>
  <si>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</si>
  <si>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</si>
  <si>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</si>
  <si>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</si>
  <si>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</si>
  <si>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</si>
  <si>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</si>
  <si>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</si>
  <si>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</si>
  <si>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</si>
  <si>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</si>
  <si>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</si>
  <si>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</si>
  <si>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</si>
  <si>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</si>
  <si>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</si>
  <si>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</si>
  <si>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</si>
  <si>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</si>
  <si>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</si>
  <si>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</si>
  <si>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</si>
  <si>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</si>
  <si>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</si>
  <si>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</si>
  <si>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</si>
  <si>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</si>
  <si>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</si>
  <si>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</si>
  <si>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</si>
  <si>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</si>
  <si>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</si>
  <si>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</si>
  <si>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</si>
  <si>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</si>
  <si>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</si>
  <si>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</si>
  <si>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</si>
  <si>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</si>
  <si>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</si>
  <si>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</si>
  <si>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</si>
  <si>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</si>
  <si>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</si>
  <si>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</si>
  <si>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</si>
  <si>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</si>
  <si>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</si>
  <si>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</si>
  <si>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</si>
  <si>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</si>
  <si>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</si>
  <si>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</si>
  <si>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</si>
  <si>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</si>
  <si>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</si>
  <si>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</si>
  <si>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</si>
  <si>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</si>
  <si>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</si>
  <si>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</si>
  <si>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</si>
  <si>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</si>
  <si>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</si>
  <si>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</si>
  <si>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</si>
  <si>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</si>
  <si>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</si>
  <si>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</si>
  <si>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</si>
  <si>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</si>
  <si>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</si>
  <si>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</si>
  <si>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</si>
  <si>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</si>
  <si>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</si>
  <si>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</si>
  <si>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</si>
  <si>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</si>
  <si>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</si>
  <si>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</si>
  <si>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</si>
  <si>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</si>
  <si>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</si>
  <si>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</si>
  <si>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</si>
  <si>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</si>
  <si>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</si>
  <si>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</si>
  <si>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</si>
  <si>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</si>
  <si>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</si>
  <si>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</si>
  <si>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</si>
  <si>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</si>
  <si>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</si>
  <si>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</si>
  <si>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</si>
  <si>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</si>
  <si>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</si>
  <si>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</si>
  <si>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</si>
  <si>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</si>
  <si>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</si>
  <si>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</si>
  <si>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</si>
  <si>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</si>
  <si>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</si>
  <si>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</si>
  <si>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</si>
  <si>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</si>
  <si>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</si>
  <si>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</si>
  <si>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</si>
  <si>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</si>
  <si>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</si>
  <si>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</si>
  <si>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</si>
  <si>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</si>
  <si>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</si>
  <si>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</si>
  <si>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</si>
  <si>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</si>
  <si>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</si>
  <si>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</si>
  <si>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</si>
  <si>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</si>
  <si>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</si>
  <si>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</si>
  <si>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</si>
  <si>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</si>
  <si>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</si>
  <si>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</si>
  <si>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</si>
  <si>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</si>
  <si>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</si>
  <si>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</si>
  <si>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</si>
  <si>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</si>
  <si>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</si>
  <si>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</si>
  <si>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</si>
  <si>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</si>
  <si>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</si>
  <si>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</si>
  <si>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</si>
  <si>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</si>
  <si>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</si>
  <si>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</si>
  <si>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</si>
  <si>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</si>
  <si>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</si>
  <si>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</si>
  <si>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</si>
  <si>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</si>
  <si>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</si>
  <si>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</si>
  <si>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</si>
  <si>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</si>
  <si>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</si>
  <si>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</si>
  <si>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</si>
  <si>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</si>
  <si>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</si>
  <si>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</si>
  <si>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</si>
  <si>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</si>
  <si>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</si>
  <si>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</si>
  <si>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</si>
  <si>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</si>
  <si>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</si>
  <si>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</si>
  <si>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</si>
  <si>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</si>
  <si>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</si>
  <si>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</si>
  <si>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</si>
  <si>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</si>
  <si>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</si>
  <si>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</si>
  <si>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</si>
  <si>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</si>
  <si>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</si>
  <si>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</si>
  <si>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</si>
  <si>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</si>
  <si>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</si>
  <si>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</si>
  <si>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</si>
  <si>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</si>
  <si>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</si>
  <si>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</si>
  <si>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</si>
  <si>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</si>
  <si>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</si>
  <si>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</si>
  <si>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</si>
  <si>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</si>
  <si>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</si>
  <si>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</si>
  <si>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</si>
  <si>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</si>
  <si>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</si>
  <si>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</si>
  <si>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</si>
  <si>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</si>
  <si>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</si>
  <si>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</si>
  <si>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</si>
  <si>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</si>
  <si>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</si>
  <si>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</si>
  <si>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</si>
  <si>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</si>
  <si>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</si>
  <si>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</si>
  <si>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</si>
  <si>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</si>
  <si>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</si>
  <si>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</si>
  <si>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</si>
  <si>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</si>
  <si>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</si>
  <si>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</si>
  <si>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</si>
  <si>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</si>
  <si>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</si>
  <si>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</si>
  <si>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</si>
  <si>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</si>
  <si>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</si>
  <si>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</si>
  <si>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</si>
  <si>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</si>
  <si>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</si>
  <si>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</si>
  <si>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</si>
  <si>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</si>
  <si>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</si>
  <si>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</si>
  <si>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</si>
  <si>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</si>
  <si>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</si>
  <si>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</si>
  <si>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</si>
  <si>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</si>
  <si>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</si>
  <si>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</si>
  <si>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</si>
  <si>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</si>
  <si>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</si>
  <si>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</si>
  <si>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</si>
  <si>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</si>
  <si>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</si>
  <si>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</si>
  <si>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</si>
  <si>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</si>
  <si>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</si>
  <si>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</si>
  <si>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</si>
  <si>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</si>
  <si>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</si>
  <si>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</si>
  <si>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</si>
  <si>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</si>
  <si>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</si>
  <si>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</si>
  <si>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</si>
  <si>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</si>
  <si>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</si>
  <si>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</si>
  <si>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</si>
  <si>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</si>
  <si>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</si>
  <si>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</si>
  <si>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</si>
  <si>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</si>
  <si>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</si>
  <si>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</si>
  <si>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</si>
  <si>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</si>
  <si>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</si>
  <si>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</si>
  <si>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</si>
  <si>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</si>
  <si>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</si>
  <si>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</si>
  <si>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</si>
  <si>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</si>
  <si>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</si>
  <si>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</si>
  <si>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</si>
  <si>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</si>
  <si>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</si>
  <si>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</si>
  <si>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</si>
  <si>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</si>
  <si>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</si>
  <si>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</si>
  <si>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</si>
  <si>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</si>
  <si>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</si>
  <si>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</si>
  <si>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</si>
  <si>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</si>
  <si>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</si>
  <si>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</si>
  <si>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</si>
  <si>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</si>
  <si>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</si>
  <si>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</si>
  <si>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</si>
  <si>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</si>
  <si>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</si>
  <si>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</si>
  <si>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</si>
  <si>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</si>
  <si>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</si>
  <si>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</si>
  <si>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</si>
  <si>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</si>
  <si>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</si>
  <si>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</si>
  <si>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</si>
  <si>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</si>
  <si>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</si>
  <si>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</si>
  <si>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</si>
  <si>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</si>
  <si>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</si>
  <si>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</si>
  <si>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</si>
  <si>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</si>
  <si>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</si>
  <si>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</si>
  <si>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</si>
  <si>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</si>
  <si>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</si>
  <si>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</si>
  <si>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</si>
  <si>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</si>
  <si>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</si>
  <si>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</si>
  <si>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</si>
  <si>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</si>
  <si>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</si>
  <si>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</si>
  <si>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</si>
  <si>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</si>
  <si>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</si>
  <si>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</si>
  <si>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</si>
  <si>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</si>
  <si>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</si>
  <si>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</si>
  <si>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</si>
  <si>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</si>
  <si>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</si>
  <si>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</si>
  <si>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</si>
  <si>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</si>
  <si>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</si>
  <si>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</si>
  <si>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</si>
  <si>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</si>
  <si>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</si>
  <si>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</si>
  <si>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</si>
  <si>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</si>
  <si>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</si>
  <si>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</si>
  <si>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</si>
  <si>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</si>
  <si>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</si>
  <si>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</si>
  <si>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</si>
  <si>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</si>
  <si>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</si>
  <si>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</si>
  <si>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</si>
  <si>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</si>
  <si>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</si>
  <si>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</si>
  <si>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</si>
  <si>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</si>
  <si>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</si>
  <si>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</si>
  <si>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</si>
  <si>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</si>
  <si>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</si>
  <si>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</si>
  <si>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</si>
  <si>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</si>
  <si>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</si>
  <si>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</si>
  <si>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</si>
  <si>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</si>
  <si>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</si>
  <si>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</si>
  <si>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</si>
  <si>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</si>
  <si>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</si>
  <si>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</si>
  <si>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</si>
  <si>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</si>
  <si>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</si>
  <si>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</si>
  <si>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</si>
  <si>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</si>
  <si>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</si>
  <si>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</si>
  <si>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</si>
  <si>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</si>
  <si>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</si>
  <si>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</si>
  <si>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</si>
  <si>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</si>
  <si>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</si>
  <si>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</si>
  <si>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</si>
  <si>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</si>
  <si>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</si>
  <si>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</si>
  <si>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</si>
  <si>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</si>
  <si>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</si>
  <si>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</si>
  <si>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</si>
  <si>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</si>
  <si>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</si>
  <si>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</si>
  <si>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</si>
  <si>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</si>
  <si>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</si>
  <si>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</si>
  <si>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</si>
  <si>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</si>
  <si>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</si>
  <si>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</si>
  <si>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</si>
  <si>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</si>
  <si>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</si>
  <si>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</si>
  <si>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</si>
  <si>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</si>
  <si>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</si>
  <si>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</si>
  <si>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</si>
  <si>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</si>
  <si>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</si>
  <si>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</si>
  <si>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</si>
  <si>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</si>
  <si>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</si>
  <si>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</si>
  <si>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</si>
  <si>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</si>
  <si>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</si>
  <si>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</si>
  <si>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</si>
  <si>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</si>
  <si>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</si>
  <si>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</si>
  <si>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</si>
  <si>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</si>
  <si>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</si>
  <si>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</si>
  <si>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</si>
  <si>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</si>
  <si>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</si>
  <si>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</si>
  <si>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</si>
  <si>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</si>
  <si>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</si>
  <si>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</si>
  <si>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</si>
  <si>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</si>
  <si>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</si>
  <si>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</si>
  <si>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</si>
  <si>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</si>
  <si>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</si>
  <si>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</si>
  <si>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</si>
  <si>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</si>
  <si>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</si>
  <si>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</si>
  <si>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</si>
  <si>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</si>
  <si>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</si>
  <si>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</si>
  <si>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</si>
  <si>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</si>
  <si>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</si>
  <si>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</si>
  <si>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</si>
  <si>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</si>
  <si>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</si>
  <si>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</si>
  <si>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</si>
  <si>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</si>
  <si>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</si>
  <si>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</si>
  <si>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</si>
  <si>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</si>
  <si>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</si>
  <si>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</si>
  <si>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</si>
  <si>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</si>
  <si>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</si>
  <si>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</si>
  <si>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</si>
  <si>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</si>
  <si>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</si>
  <si>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</si>
  <si>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</si>
  <si>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</si>
  <si>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</si>
  <si>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</si>
  <si>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</si>
  <si>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</si>
  <si>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</si>
  <si>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</si>
  <si>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</si>
  <si>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</si>
  <si>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</si>
  <si>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</si>
  <si>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</si>
  <si>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</si>
  <si>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</si>
  <si>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</si>
  <si>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</si>
  <si>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</si>
  <si>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</si>
  <si>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</si>
  <si>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</si>
  <si>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</si>
  <si>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</si>
  <si>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</si>
  <si>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</si>
  <si>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</si>
  <si>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</si>
  <si>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</si>
  <si>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</si>
  <si>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</si>
  <si>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</si>
  <si>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</si>
  <si>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</si>
  <si>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</si>
  <si>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</si>
  <si>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</si>
  <si>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</si>
  <si>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</si>
  <si>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</si>
  <si>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</si>
  <si>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</si>
  <si>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</si>
  <si>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</si>
  <si>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</si>
  <si>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</si>
  <si>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</si>
  <si>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</si>
  <si>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</si>
  <si>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</si>
  <si>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</si>
  <si>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</si>
  <si>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</si>
  <si>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</si>
  <si>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</si>
  <si>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</si>
  <si>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</si>
  <si>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</si>
  <si>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</si>
  <si>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</si>
  <si>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</si>
  <si>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</si>
  <si>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</si>
  <si>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</si>
  <si>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</si>
  <si>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</si>
  <si>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</si>
  <si>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</si>
  <si>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</si>
  <si>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</si>
  <si>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</si>
  <si>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</si>
  <si>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</si>
  <si>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</si>
  <si>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</si>
  <si>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</si>
  <si>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</si>
  <si>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</si>
  <si>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</si>
  <si>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</si>
  <si>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</si>
  <si>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</si>
  <si>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</si>
  <si>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</si>
  <si>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</si>
  <si>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</si>
  <si>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</si>
  <si>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</si>
  <si>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</si>
  <si>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</si>
  <si>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</si>
  <si>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</si>
  <si>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</si>
  <si>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</si>
  <si>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</si>
  <si>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</si>
  <si>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</si>
  <si>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</si>
  <si>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</si>
  <si>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</si>
  <si>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</si>
  <si>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</si>
  <si>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</si>
  <si>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</si>
  <si>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</si>
  <si>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</si>
  <si>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</si>
  <si>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</si>
  <si>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</si>
  <si>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</si>
  <si>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</si>
  <si>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</si>
  <si>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</si>
  <si>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</si>
  <si>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</si>
  <si>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</si>
  <si>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</si>
  <si>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</si>
  <si>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</si>
  <si>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</si>
  <si>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</si>
  <si>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</si>
  <si>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</si>
  <si>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</si>
  <si>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</si>
  <si>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</si>
  <si>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</si>
  <si>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</si>
  <si>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</si>
  <si>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</si>
  <si>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</si>
  <si>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</si>
  <si>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</si>
  <si>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</si>
  <si>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</si>
  <si>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</si>
  <si>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</si>
  <si>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</si>
  <si>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</si>
  <si>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</si>
  <si>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</si>
  <si>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</si>
  <si>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</si>
  <si>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</si>
  <si>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</si>
  <si>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</si>
  <si>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</si>
  <si>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</si>
  <si>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</si>
  <si>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</si>
  <si>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</si>
  <si>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</si>
  <si>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</si>
  <si>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</si>
  <si>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</si>
  <si>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</si>
  <si>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</si>
  <si>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</si>
  <si>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</si>
  <si>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</si>
  <si>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</si>
  <si>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</si>
  <si>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</si>
  <si>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</si>
  <si>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</si>
  <si>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</si>
  <si>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</si>
  <si>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</si>
  <si>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</si>
  <si>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</si>
  <si>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</si>
  <si>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</si>
  <si>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</si>
  <si>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</si>
  <si>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</si>
  <si>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</si>
  <si>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</si>
  <si>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</si>
  <si>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</si>
  <si>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</si>
  <si>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</si>
  <si>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</si>
  <si>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</si>
  <si>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</si>
  <si>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</si>
  <si>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</si>
  <si>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</si>
  <si>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</si>
  <si>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</si>
  <si>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</si>
  <si>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</si>
  <si>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</si>
  <si>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</si>
  <si>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</si>
  <si>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</si>
  <si>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</si>
  <si>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</si>
  <si>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</si>
  <si>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</si>
  <si>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</si>
  <si>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</si>
  <si>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</si>
  <si>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</si>
  <si>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</si>
  <si>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</si>
  <si>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</si>
  <si>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</si>
  <si>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</si>
  <si>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</si>
  <si>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</si>
  <si>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</si>
  <si>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</si>
  <si>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</si>
  <si>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</si>
  <si>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</si>
  <si>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</si>
  <si>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</si>
  <si>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</si>
  <si>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</si>
  <si>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</si>
  <si>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</si>
  <si>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</si>
  <si>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</si>
  <si>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</si>
  <si>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</si>
  <si>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</si>
  <si>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</si>
  <si>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</si>
  <si>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</si>
  <si>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</si>
  <si>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</si>
  <si>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</si>
  <si>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</si>
  <si>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</si>
  <si>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</si>
  <si>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</si>
  <si>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</si>
  <si>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</si>
  <si>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</si>
  <si>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</si>
  <si>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</si>
  <si>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</si>
  <si>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</si>
  <si>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</si>
  <si>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</si>
  <si>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</si>
  <si>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</si>
  <si>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</si>
  <si>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</si>
  <si>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</si>
  <si>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</si>
  <si>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</si>
  <si>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</si>
  <si>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</si>
  <si>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</si>
  <si>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</si>
  <si>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</si>
  <si>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</si>
  <si>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</si>
  <si>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</si>
  <si>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</si>
  <si>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</si>
  <si>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</si>
  <si>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</si>
  <si>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</si>
  <si>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</si>
  <si>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</si>
  <si>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</si>
  <si>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</si>
  <si>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</si>
  <si>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</si>
  <si>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</si>
  <si>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</si>
  <si>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</si>
  <si>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</si>
  <si>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</si>
  <si>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</si>
  <si>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</si>
  <si>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</si>
  <si>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</si>
  <si>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</si>
  <si>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</si>
  <si>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</si>
  <si>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</si>
  <si>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</si>
  <si>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</si>
  <si>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</si>
  <si>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</si>
  <si>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</si>
  <si>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</si>
  <si>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</si>
  <si>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</si>
  <si>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</si>
  <si>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</si>
  <si>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</si>
  <si>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</si>
  <si>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</si>
  <si>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</si>
  <si>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</si>
  <si>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</si>
  <si>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</si>
  <si>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</si>
  <si>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</si>
  <si>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</si>
  <si>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</si>
  <si>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</si>
  <si>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</si>
  <si>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</si>
  <si>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</si>
  <si>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</si>
  <si>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</si>
  <si>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</si>
  <si>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</si>
  <si>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</si>
  <si>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</si>
  <si>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</si>
  <si>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</si>
  <si>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</si>
  <si>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</si>
  <si>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</si>
  <si>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</si>
  <si>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</si>
  <si>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</si>
  <si>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</si>
  <si>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</si>
  <si>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</si>
  <si>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</si>
  <si>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</si>
  <si>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</si>
  <si>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</si>
  <si>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</si>
  <si>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</si>
  <si>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</si>
  <si>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</si>
  <si>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</si>
  <si>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</si>
  <si>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</si>
  <si>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</si>
  <si>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</si>
  <si>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</si>
  <si>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</si>
  <si>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</si>
  <si>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</si>
  <si>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</si>
  <si>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</si>
  <si>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</si>
  <si>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</si>
  <si>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</si>
  <si>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</si>
  <si>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</si>
  <si>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</si>
  <si>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</si>
  <si>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</si>
  <si>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</si>
  <si>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</si>
  <si>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</si>
  <si>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</si>
  <si>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</si>
  <si>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</si>
  <si>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</si>
  <si>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</si>
  <si>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</si>
  <si>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</si>
  <si>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</si>
  <si>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</si>
  <si>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</si>
  <si>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</si>
  <si>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</si>
  <si>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</si>
  <si>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</si>
  <si>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</si>
  <si>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</si>
  <si>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</si>
  <si>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</si>
  <si>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</si>
  <si>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</si>
  <si>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</si>
  <si>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</si>
  <si>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</si>
  <si>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</si>
  <si>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</si>
  <si>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</si>
  <si>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</si>
  <si>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</si>
  <si>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</si>
  <si>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</si>
  <si>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</si>
  <si>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</si>
  <si>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</si>
  <si>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</si>
  <si>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</si>
  <si>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</si>
  <si>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</si>
  <si>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</si>
  <si>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</si>
  <si>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</si>
  <si>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</si>
  <si>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</si>
  <si>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</si>
  <si>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</si>
  <si>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</si>
  <si>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</si>
  <si>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</si>
  <si>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</si>
  <si>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</si>
  <si>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</si>
  <si>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</si>
  <si>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</si>
  <si>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</si>
  <si>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</si>
  <si>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</si>
  <si>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</si>
  <si>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</si>
  <si>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</si>
  <si>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</si>
  <si>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</si>
  <si>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</si>
  <si>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</si>
  <si>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</si>
  <si>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</si>
  <si>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</si>
  <si>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</si>
  <si>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</si>
  <si>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</si>
  <si>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</si>
  <si>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</si>
  <si>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</si>
  <si>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</si>
  <si>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</si>
  <si>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</si>
  <si>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</si>
  <si>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</si>
  <si>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</si>
  <si>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</si>
  <si>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</si>
  <si>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</si>
  <si>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</si>
  <si>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</si>
  <si>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</si>
  <si>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</si>
  <si>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</si>
  <si>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</si>
  <si>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</si>
  <si>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</si>
  <si>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</si>
  <si>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</si>
  <si>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</si>
  <si>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</si>
  <si>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</si>
  <si>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</si>
  <si>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</si>
  <si>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</si>
  <si>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</si>
  <si>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</si>
  <si>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</si>
  <si>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</si>
  <si>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</si>
  <si>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</si>
  <si>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</si>
  <si>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</si>
  <si>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</si>
  <si>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</si>
  <si>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</si>
  <si>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</si>
  <si>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</si>
  <si>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</si>
  <si>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</si>
  <si>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</si>
  <si>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</si>
  <si>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</si>
  <si>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</si>
  <si>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</si>
  <si>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</si>
  <si>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</si>
  <si>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</si>
  <si>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</si>
  <si>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</si>
  <si>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</si>
  <si>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</si>
  <si>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</si>
  <si>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</si>
  <si>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</si>
  <si>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</si>
  <si>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</si>
  <si>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</si>
  <si>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</si>
  <si>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</si>
  <si>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</si>
  <si>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</si>
  <si>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</si>
  <si>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</si>
  <si>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</si>
  <si>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</si>
  <si>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</si>
  <si>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</si>
  <si>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</si>
  <si>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</si>
  <si>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</si>
  <si>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</si>
  <si>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</si>
  <si>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</si>
  <si>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</si>
  <si>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</si>
  <si>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</si>
  <si>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</si>
  <si>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</si>
  <si>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</si>
  <si>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</si>
  <si>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</si>
  <si>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</si>
  <si>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</si>
  <si>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</si>
  <si>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</si>
  <si>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</si>
  <si>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</si>
  <si>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</si>
  <si>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</si>
  <si>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</si>
  <si>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</si>
  <si>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</si>
  <si>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</si>
  <si>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</si>
  <si>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</si>
  <si>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</si>
  <si>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</si>
  <si>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</si>
  <si>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</si>
  <si>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</si>
  <si>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</si>
  <si>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</si>
  <si>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</si>
  <si>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</si>
  <si>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</si>
  <si>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</si>
  <si>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</si>
  <si>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</si>
  <si>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</si>
  <si>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</si>
  <si>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</si>
  <si>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</si>
  <si>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</si>
  <si>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</si>
  <si>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</si>
  <si>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</si>
  <si>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</si>
  <si>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</si>
  <si>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</si>
  <si>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</si>
  <si>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</si>
  <si>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</si>
  <si>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</si>
  <si>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</si>
  <si>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</si>
  <si>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</si>
  <si>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</si>
  <si>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</si>
  <si>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</si>
  <si>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</si>
  <si>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</si>
  <si>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</si>
  <si>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</si>
  <si>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</si>
  <si>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</si>
  <si>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</si>
  <si>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</si>
  <si>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</si>
  <si>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</si>
  <si>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</si>
  <si>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</si>
  <si>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</si>
  <si>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</si>
  <si>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</si>
  <si>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</si>
  <si>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</si>
  <si>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</si>
  <si>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</si>
  <si>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</si>
  <si>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</si>
  <si>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</si>
  <si>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</si>
  <si>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</si>
  <si>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</si>
  <si>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</si>
  <si>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</si>
  <si>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</si>
  <si>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</si>
  <si>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</si>
  <si>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</si>
  <si>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</si>
  <si>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</si>
  <si>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</si>
  <si>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</si>
  <si>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</si>
  <si>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</si>
  <si>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</si>
  <si>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</si>
  <si>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</si>
  <si>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</si>
  <si>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</si>
  <si>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</si>
  <si>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</si>
  <si>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</si>
  <si>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</si>
  <si>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</si>
  <si>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</si>
  <si>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</si>
  <si>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</si>
  <si>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</si>
  <si>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</si>
  <si>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</si>
  <si>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</si>
  <si>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</si>
  <si>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</si>
  <si>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</si>
  <si>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</si>
  <si>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</si>
  <si>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</si>
  <si>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</si>
  <si>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</si>
  <si>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</si>
  <si>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</si>
  <si>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</si>
  <si>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</si>
  <si>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</si>
  <si>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</si>
  <si>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</si>
  <si>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</si>
  <si>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</si>
  <si>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</si>
  <si>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</si>
  <si>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</si>
  <si>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</si>
  <si>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</si>
  <si>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</si>
  <si>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</si>
  <si>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</si>
  <si>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</si>
  <si>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</si>
  <si>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</si>
  <si>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</si>
  <si>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</si>
  <si>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</si>
  <si>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</si>
  <si>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</si>
  <si>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</si>
  <si>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</si>
  <si>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</si>
  <si>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</si>
  <si>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</si>
  <si>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</si>
  <si>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</si>
  <si>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</si>
  <si>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</si>
  <si>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</si>
  <si>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</si>
  <si>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</si>
  <si>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</si>
  <si>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</si>
  <si>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</si>
  <si>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</si>
  <si>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</si>
  <si>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</si>
  <si>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</si>
  <si>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</si>
  <si>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</si>
  <si>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</si>
  <si>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</si>
  <si>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</si>
  <si>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</si>
  <si>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</si>
  <si>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</si>
  <si>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</si>
  <si>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</si>
  <si>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</si>
  <si>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</si>
  <si>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</si>
  <si>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</si>
  <si>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</si>
  <si>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</si>
  <si>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</si>
  <si>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</si>
  <si>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</si>
  <si>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</si>
  <si>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</si>
  <si>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</si>
  <si>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</si>
  <si>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</si>
  <si>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</si>
  <si>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</si>
  <si>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</si>
  <si>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</si>
  <si>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</si>
  <si>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</si>
  <si>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</si>
  <si>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</si>
  <si>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</si>
  <si>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</si>
  <si>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</si>
  <si>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</si>
  <si>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</si>
  <si>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</si>
  <si>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</si>
  <si>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</si>
  <si>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</si>
  <si>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</si>
  <si>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</si>
  <si>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</si>
  <si>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</si>
  <si>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</si>
  <si>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</si>
  <si>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</si>
  <si>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</si>
  <si>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</si>
  <si>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</si>
  <si>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</si>
  <si>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</si>
  <si>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</si>
  <si>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</si>
  <si>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</si>
  <si>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</si>
  <si>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</si>
  <si>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</si>
  <si>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</si>
  <si>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</si>
  <si>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</si>
  <si>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</si>
  <si>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</si>
  <si>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</si>
  <si>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</si>
  <si>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</si>
  <si>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</si>
  <si>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</si>
  <si>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</si>
  <si>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</si>
  <si>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</si>
  <si>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</si>
  <si>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</si>
  <si>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</si>
  <si>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</si>
  <si>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</si>
  <si>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</si>
  <si>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</si>
  <si>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</si>
  <si>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</si>
  <si>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</si>
  <si>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</si>
  <si>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</si>
  <si>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</si>
  <si>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</si>
  <si>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</si>
  <si>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</si>
  <si>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</si>
  <si>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</si>
  <si>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</si>
  <si>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</si>
  <si>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</si>
  <si>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</si>
  <si>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</si>
  <si>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</si>
  <si>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</si>
  <si>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</si>
  <si>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</si>
  <si>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</si>
  <si>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</si>
  <si>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</si>
  <si>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</si>
  <si>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</si>
  <si>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</si>
  <si>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</si>
  <si>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</si>
  <si>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</si>
  <si>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</si>
  <si>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</si>
  <si>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</si>
  <si>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</si>
  <si>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</si>
  <si>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</si>
  <si>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</si>
  <si>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</si>
  <si>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</si>
  <si>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</si>
  <si>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</si>
  <si>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</si>
  <si>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</si>
  <si>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</si>
  <si>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</si>
  <si>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</si>
  <si>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</si>
  <si>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</si>
  <si>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</si>
  <si>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</si>
  <si>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</si>
  <si>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</si>
  <si>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</si>
  <si>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</si>
  <si>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</si>
  <si>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</si>
  <si>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</si>
  <si>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</si>
  <si>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</si>
  <si>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</si>
  <si>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</si>
  <si>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</si>
  <si>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</si>
  <si>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</si>
  <si>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</si>
  <si>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</si>
  <si>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</si>
  <si>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</si>
  <si>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</si>
  <si>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</si>
  <si>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</si>
  <si>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</si>
  <si>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</si>
  <si>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</si>
  <si>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</si>
  <si>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</si>
  <si>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</si>
  <si>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</si>
  <si>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</si>
  <si>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</si>
  <si>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</si>
  <si>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</si>
  <si>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</si>
  <si>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</si>
  <si>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</si>
  <si>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</si>
  <si>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</si>
  <si>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</si>
  <si>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</si>
  <si>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</si>
  <si>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</si>
  <si>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</si>
  <si>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</si>
  <si>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</si>
  <si>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</si>
  <si>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</si>
  <si>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</si>
  <si>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</si>
  <si>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</si>
  <si>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</si>
  <si>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</si>
  <si>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</si>
  <si>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</si>
  <si>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</si>
  <si>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</si>
  <si>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</si>
  <si>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</si>
  <si>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</si>
  <si>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</si>
  <si>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</si>
  <si>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</si>
  <si>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</si>
  <si>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</si>
  <si>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</si>
  <si>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</si>
  <si>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</si>
  <si>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</si>
  <si>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</si>
  <si>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</si>
  <si>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</si>
  <si>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</si>
  <si>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</si>
  <si>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</si>
  <si>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</si>
  <si>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</si>
  <si>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</si>
  <si>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</si>
  <si>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</si>
  <si>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</si>
  <si>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</si>
  <si>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</si>
  <si>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</si>
  <si>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</si>
  <si>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</si>
  <si>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</si>
  <si>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</si>
  <si>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</si>
  <si>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</si>
  <si>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</si>
  <si>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</si>
  <si>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</si>
  <si>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</si>
  <si>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</si>
  <si>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</si>
  <si>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</si>
  <si>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</si>
  <si>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</si>
  <si>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</si>
  <si>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</si>
  <si>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</si>
  <si>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</si>
  <si>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</si>
  <si>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</si>
  <si>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</si>
  <si>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</si>
  <si>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</si>
  <si>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</si>
  <si>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</si>
  <si>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</si>
  <si>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</si>
  <si>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</si>
  <si>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</si>
  <si>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</si>
  <si>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</si>
  <si>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</si>
  <si>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</si>
  <si>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</si>
  <si>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</si>
  <si>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</si>
  <si>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</si>
  <si>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</si>
  <si>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</si>
  <si>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</si>
  <si>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</si>
  <si>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</si>
  <si>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</si>
  <si>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</si>
  <si>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</si>
  <si>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</si>
  <si>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</si>
  <si>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</si>
  <si>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</si>
  <si>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</si>
  <si>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</si>
  <si>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</si>
  <si>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</si>
  <si>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</si>
  <si>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</si>
  <si>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</si>
  <si>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</si>
  <si>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</si>
  <si>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</si>
  <si>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</si>
  <si>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</si>
  <si>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</si>
  <si>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</si>
  <si>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</si>
  <si>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</si>
  <si>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</si>
  <si>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</si>
  <si>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</si>
  <si>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</si>
  <si>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</si>
  <si>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</si>
  <si>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</si>
  <si>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</si>
  <si>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</si>
  <si>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</si>
  <si>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</si>
  <si>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</si>
  <si>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</si>
  <si>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</si>
  <si>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</si>
  <si>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</si>
  <si>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</si>
  <si>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</si>
  <si>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</si>
  <si>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</si>
  <si>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</si>
  <si>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</si>
  <si>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</si>
  <si>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</si>
  <si>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</si>
  <si>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</si>
  <si>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</si>
  <si>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</si>
  <si>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</si>
  <si>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</si>
  <si>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</si>
  <si>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</si>
  <si>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</si>
  <si>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</si>
  <si>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</si>
  <si>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</si>
  <si>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</si>
  <si>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</si>
  <si>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</si>
  <si>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</si>
  <si>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</si>
  <si>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</si>
  <si>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</si>
  <si>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</si>
  <si>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</si>
  <si>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</si>
  <si>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</si>
  <si>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</si>
  <si>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</si>
  <si>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</si>
  <si>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</si>
  <si>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</si>
  <si>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</si>
  <si>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</si>
  <si>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</si>
  <si>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</si>
  <si>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</si>
  <si>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</si>
  <si>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</si>
  <si>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</si>
  <si>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</si>
  <si>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</si>
  <si>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</si>
  <si>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</si>
  <si>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</si>
  <si>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</si>
  <si>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</si>
  <si>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</si>
  <si>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</si>
  <si>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</si>
  <si>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</si>
  <si>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</si>
  <si>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</si>
  <si>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</si>
  <si>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</si>
  <si>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</si>
  <si>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</si>
  <si>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</si>
  <si>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</si>
  <si>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</si>
  <si>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</si>
  <si>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</si>
  <si>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</si>
  <si>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</si>
  <si>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</si>
  <si>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</si>
  <si>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</si>
  <si>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</si>
  <si>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</si>
  <si>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</si>
  <si>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</si>
  <si>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</si>
  <si>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</si>
  <si>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</si>
  <si>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</si>
  <si>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</si>
  <si>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</si>
  <si>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</si>
  <si>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</si>
  <si>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</si>
  <si>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</si>
  <si>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</si>
  <si>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</si>
  <si>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</si>
  <si>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</si>
  <si>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</si>
  <si>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</si>
  <si>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</si>
  <si>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</si>
  <si>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</si>
  <si>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</si>
  <si>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</si>
  <si>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</si>
  <si>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</si>
  <si>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</si>
  <si>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</si>
  <si>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</si>
  <si>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</si>
  <si>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</si>
  <si>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</si>
  <si>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</si>
  <si>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</si>
  <si>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</si>
  <si>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</si>
  <si>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</si>
  <si>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</si>
  <si>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</si>
  <si>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</si>
  <si>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</si>
  <si>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</si>
  <si>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</si>
  <si>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</si>
  <si>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</si>
  <si>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</si>
  <si>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</si>
  <si>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</si>
  <si>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</si>
  <si>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</si>
  <si>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</si>
  <si>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</si>
  <si>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</si>
  <si>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</si>
  <si>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</si>
  <si>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</si>
  <si>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</si>
  <si>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</si>
  <si>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</si>
  <si>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</si>
  <si>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</si>
  <si>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</si>
  <si>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</si>
  <si>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</si>
  <si>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</si>
  <si>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</si>
  <si>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</si>
  <si>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</si>
  <si>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</si>
  <si>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</si>
  <si>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</si>
  <si>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</si>
  <si>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</si>
  <si>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</si>
  <si>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</si>
  <si>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</si>
  <si>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</si>
  <si>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</si>
  <si>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</si>
  <si>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</si>
  <si>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</si>
  <si>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</si>
  <si>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</si>
  <si>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</si>
  <si>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</si>
  <si>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</si>
  <si>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</si>
  <si>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</si>
  <si>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</si>
  <si>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</si>
  <si>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</si>
  <si>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</si>
  <si>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</si>
  <si>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</si>
  <si>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</si>
  <si>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</si>
  <si>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</si>
  <si>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</si>
  <si>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</si>
  <si>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</si>
  <si>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</si>
  <si>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</si>
  <si>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</si>
  <si>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</si>
  <si>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</si>
  <si>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</si>
  <si>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</si>
  <si>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</si>
  <si>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</si>
  <si>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</si>
  <si>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</si>
  <si>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</si>
  <si>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</si>
  <si>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</si>
  <si>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</si>
  <si>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</si>
  <si>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</si>
  <si>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</si>
  <si>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</si>
  <si>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</si>
  <si>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</si>
  <si>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</si>
  <si>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</si>
  <si>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</si>
  <si>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</si>
  <si>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</si>
  <si>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</si>
  <si>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</si>
  <si>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</si>
  <si>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</si>
  <si>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</si>
  <si>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</si>
  <si>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</si>
  <si>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</si>
  <si>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</si>
  <si>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</si>
  <si>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</si>
  <si>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</si>
  <si>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</si>
  <si>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</si>
  <si>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</si>
  <si>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</si>
  <si>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</si>
  <si>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</si>
  <si>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</si>
  <si>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</si>
  <si>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</si>
  <si>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</si>
  <si>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</si>
  <si>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</si>
  <si>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</si>
  <si>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</si>
  <si>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</si>
  <si>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</si>
  <si>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</si>
  <si>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</si>
  <si>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</si>
  <si>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</si>
  <si>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</si>
  <si>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</si>
  <si>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</si>
  <si>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</si>
  <si>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</si>
  <si>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</si>
  <si>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</si>
  <si>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</si>
  <si>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</si>
  <si>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</si>
  <si>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</si>
  <si>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</si>
  <si>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</si>
  <si>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</si>
  <si>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</si>
  <si>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</si>
  <si>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</si>
  <si>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</si>
  <si>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</si>
  <si>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</si>
  <si>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</si>
  <si>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</si>
  <si>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</si>
  <si>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</si>
  <si>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</si>
  <si>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</si>
  <si>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</si>
  <si>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</si>
  <si>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</si>
  <si>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</si>
  <si>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</si>
  <si>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</si>
  <si>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</si>
  <si>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</si>
  <si>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</si>
  <si>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</si>
  <si>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</si>
  <si>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</si>
  <si>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</si>
  <si>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</si>
  <si>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</si>
  <si>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</si>
  <si>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</si>
  <si>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</si>
  <si>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</si>
  <si>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</si>
  <si>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</si>
  <si>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</si>
  <si>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</si>
  <si>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</si>
  <si>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</si>
  <si>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</si>
  <si>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</si>
  <si>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</si>
  <si>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</si>
  <si>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</si>
  <si>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</si>
  <si>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</si>
  <si>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</si>
  <si>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</si>
  <si>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</si>
  <si>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</si>
  <si>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</si>
  <si>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</si>
  <si>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</si>
  <si>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</si>
  <si>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</si>
  <si>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</si>
  <si>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</si>
  <si>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</si>
  <si>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</si>
  <si>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</si>
  <si>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</si>
  <si>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</si>
  <si>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</si>
  <si>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</si>
  <si>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</si>
  <si>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</si>
  <si>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</si>
  <si>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</si>
  <si>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</si>
  <si>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</si>
  <si>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</si>
  <si>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</si>
  <si>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</si>
  <si>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</si>
  <si>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</si>
  <si>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</si>
  <si>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</si>
  <si>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</si>
  <si>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</si>
  <si>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</si>
  <si>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</si>
  <si>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</si>
  <si>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</si>
  <si>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</si>
  <si>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</si>
  <si>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</si>
  <si>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</si>
  <si>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</si>
  <si>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</si>
  <si>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</si>
  <si>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</si>
  <si>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</si>
  <si>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</si>
  <si>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</si>
  <si>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</si>
  <si>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</si>
  <si>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</si>
  <si>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</si>
  <si>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</si>
  <si>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</si>
  <si>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</si>
  <si>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</si>
  <si>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</si>
  <si>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</si>
  <si>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</si>
  <si>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</si>
  <si>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</si>
  <si>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</si>
  <si>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</si>
  <si>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</si>
  <si>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</si>
  <si>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</si>
  <si>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</si>
  <si>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</si>
  <si>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</si>
  <si>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</si>
  <si>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</si>
  <si>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</si>
  <si>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</si>
  <si>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</si>
  <si>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</si>
  <si>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</si>
  <si>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</si>
  <si>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</si>
  <si>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</si>
  <si>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</si>
  <si>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</si>
  <si>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</si>
  <si>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</si>
  <si>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</si>
  <si>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</si>
  <si>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</si>
  <si>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</si>
  <si>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</si>
  <si>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</si>
  <si>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</si>
  <si>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</si>
  <si>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</si>
  <si>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</si>
  <si>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</si>
  <si>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</si>
  <si>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</si>
  <si>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</si>
  <si>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</si>
  <si>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</si>
  <si>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</si>
  <si>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</si>
  <si>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</si>
  <si>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</si>
  <si>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</si>
  <si>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</si>
  <si>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</si>
  <si>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</si>
  <si>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</si>
  <si>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</si>
  <si>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</si>
  <si>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</si>
  <si>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</si>
  <si>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</si>
  <si>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</si>
  <si>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</si>
  <si>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</si>
  <si>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</si>
  <si>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</si>
  <si>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</si>
  <si>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</si>
  <si>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</si>
  <si>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</si>
  <si>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</si>
  <si>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</si>
  <si>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</si>
  <si>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</si>
  <si>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</si>
  <si>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</si>
  <si>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</si>
  <si>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</si>
  <si>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</si>
  <si>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</si>
  <si>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</si>
  <si>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</si>
  <si>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</si>
  <si>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</si>
  <si>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</si>
  <si>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</si>
  <si>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</si>
  <si>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</si>
  <si>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</si>
  <si>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</si>
  <si>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</si>
  <si>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</si>
  <si>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</si>
  <si>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</si>
  <si>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</si>
  <si>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</si>
  <si>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</si>
  <si>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</si>
  <si>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</si>
  <si>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</si>
  <si>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</si>
  <si>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</si>
  <si>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</si>
  <si>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</si>
  <si>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</si>
  <si>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</si>
  <si>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</si>
  <si>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</si>
  <si>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</si>
  <si>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</si>
  <si>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</si>
  <si>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</si>
  <si>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</si>
  <si>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</si>
  <si>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</si>
  <si>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</si>
  <si>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</si>
  <si>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</si>
  <si>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</si>
  <si>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</si>
  <si>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</si>
  <si>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</si>
  <si>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</si>
  <si>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</si>
  <si>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</si>
  <si>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</si>
  <si>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</si>
  <si>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</si>
  <si>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</si>
  <si>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</si>
  <si>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</si>
  <si>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</si>
  <si>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</si>
  <si>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</si>
  <si>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</si>
  <si>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</si>
  <si>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</si>
  <si>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</si>
  <si>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</si>
  <si>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</si>
  <si>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</si>
  <si>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</si>
  <si>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</si>
  <si>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</si>
  <si>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</si>
  <si>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</si>
  <si>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</si>
  <si>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</si>
  <si>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</si>
  <si>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</si>
  <si>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</si>
  <si>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</si>
  <si>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</si>
  <si>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</si>
  <si>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</si>
  <si>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</si>
  <si>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</si>
  <si>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</si>
  <si>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</si>
  <si>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</si>
  <si>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</si>
  <si>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</si>
  <si>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</si>
  <si>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</si>
  <si>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</si>
  <si>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</si>
  <si>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</si>
  <si>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</si>
  <si>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</si>
  <si>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</si>
  <si>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</si>
  <si>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</si>
  <si>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</si>
  <si>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</si>
  <si>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</si>
  <si>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</si>
  <si>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</si>
  <si>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</si>
  <si>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</si>
  <si>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</si>
  <si>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</si>
  <si>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</si>
  <si>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</si>
  <si>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</si>
  <si>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</si>
  <si>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</si>
  <si>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</si>
  <si>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</si>
  <si>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</si>
  <si>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</si>
  <si>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</si>
  <si>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</si>
  <si>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</si>
  <si>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</si>
  <si>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</si>
  <si>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</si>
  <si>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</si>
  <si>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</si>
  <si>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</si>
  <si>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</si>
  <si>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</si>
  <si>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</si>
  <si>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</si>
  <si>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</si>
  <si>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</si>
  <si>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</si>
  <si>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</si>
  <si>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</si>
  <si>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</si>
  <si>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</si>
  <si>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</si>
  <si>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</si>
  <si>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</si>
  <si>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</si>
  <si>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</si>
  <si>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</si>
  <si>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</si>
  <si>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</si>
  <si>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</si>
  <si>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</si>
  <si>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</si>
  <si>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</si>
  <si>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</si>
  <si>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</si>
  <si>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</si>
  <si>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</si>
  <si>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</si>
  <si>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</si>
  <si>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</si>
  <si>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</si>
  <si>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</si>
  <si>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</si>
  <si>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</si>
  <si>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</si>
  <si>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</si>
  <si>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</si>
  <si>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</si>
  <si>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</si>
  <si>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</si>
  <si>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</si>
  <si>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</si>
  <si>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</si>
  <si>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</si>
  <si>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</si>
  <si>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</si>
  <si>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</si>
  <si>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</si>
  <si>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</si>
  <si>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</si>
  <si>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</si>
  <si>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</si>
  <si>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</si>
  <si>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</si>
  <si>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</si>
  <si>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</si>
  <si>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</si>
  <si>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</si>
  <si>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</si>
  <si>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</si>
  <si>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</si>
  <si>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</si>
  <si>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</si>
  <si>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</si>
  <si>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</si>
  <si>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</si>
  <si>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</si>
  <si>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</si>
  <si>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</si>
  <si>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</si>
  <si>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</si>
  <si>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</si>
  <si>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</si>
  <si>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</si>
  <si>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</si>
  <si>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</si>
  <si>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</si>
  <si>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</si>
  <si>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</si>
  <si>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</si>
  <si>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</si>
  <si>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</si>
  <si>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</si>
  <si>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</si>
  <si>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</si>
  <si>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</si>
  <si>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</si>
  <si>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</si>
  <si>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</si>
  <si>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</si>
  <si>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</si>
  <si>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</si>
  <si>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</si>
  <si>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</si>
  <si>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</si>
  <si>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</si>
  <si>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</si>
  <si>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</si>
  <si>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</si>
  <si>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</si>
  <si>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</si>
  <si>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</si>
  <si>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</si>
  <si>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</si>
  <si>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</si>
  <si>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</si>
  <si>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</si>
  <si>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</si>
  <si>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</si>
  <si>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</si>
  <si>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</si>
  <si>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</si>
  <si>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</si>
  <si>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</si>
  <si>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</si>
  <si>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</si>
  <si>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</si>
  <si>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</si>
  <si>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</si>
  <si>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</si>
  <si>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</si>
  <si>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</si>
  <si>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</si>
  <si>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</si>
  <si>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</si>
  <si>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</si>
  <si>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</si>
  <si>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</si>
  <si>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</si>
  <si>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</si>
  <si>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</si>
  <si>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</si>
  <si>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</si>
  <si>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</si>
  <si>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</si>
  <si>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</si>
  <si>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</si>
  <si>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</si>
  <si>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</si>
  <si>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</si>
  <si>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</si>
  <si>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</si>
  <si>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</si>
  <si>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</si>
  <si>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</si>
  <si>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</si>
  <si>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</si>
  <si>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</si>
  <si>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</si>
  <si>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</si>
  <si>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</si>
  <si>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</si>
  <si>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</si>
  <si>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</si>
  <si>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</si>
  <si>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</si>
  <si>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</si>
  <si>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</si>
  <si>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</si>
  <si>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</si>
  <si>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</si>
  <si>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</si>
  <si>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</si>
  <si>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</si>
  <si>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</si>
  <si>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</si>
  <si>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</si>
  <si>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</si>
  <si>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</si>
  <si>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</si>
  <si>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</si>
  <si>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</si>
  <si>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</si>
  <si>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</si>
  <si>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</si>
  <si>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</si>
  <si>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</si>
  <si>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</si>
  <si>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</si>
  <si>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</si>
  <si>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</si>
  <si>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</si>
  <si>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</si>
  <si>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</si>
  <si>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</si>
  <si>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</si>
  <si>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</si>
  <si>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</si>
  <si>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</si>
  <si>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</si>
  <si>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</si>
  <si>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</si>
  <si>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</si>
  <si>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</si>
  <si>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</si>
  <si>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</si>
  <si>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</si>
  <si>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</si>
  <si>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</si>
  <si>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</si>
  <si>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</si>
  <si>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</si>
  <si>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</si>
  <si>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</si>
  <si>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</si>
  <si>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</si>
  <si>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</si>
  <si>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</si>
  <si>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</si>
  <si>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</si>
  <si>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</si>
  <si>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</si>
  <si>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</si>
  <si>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</si>
  <si>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</si>
  <si>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</si>
  <si>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</si>
  <si>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</si>
  <si>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</si>
  <si>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</si>
  <si>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</si>
  <si>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</si>
  <si>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</si>
  <si>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</si>
  <si>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</si>
  <si>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</si>
  <si>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</si>
  <si>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</si>
  <si>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</si>
  <si>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</si>
  <si>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</si>
  <si>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</si>
  <si>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</si>
  <si>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</si>
  <si>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</si>
  <si>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</si>
  <si>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</si>
  <si>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</si>
  <si>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</si>
  <si>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</si>
  <si>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</si>
  <si>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</si>
  <si>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</si>
  <si>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</si>
  <si>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</si>
  <si>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</si>
  <si>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</si>
  <si>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</si>
  <si>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</si>
  <si>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</si>
  <si>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</si>
  <si>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</si>
  <si>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</si>
  <si>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</si>
  <si>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</si>
  <si>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</si>
  <si>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</si>
  <si>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</si>
  <si>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</si>
  <si>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</si>
  <si>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</si>
  <si>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</si>
  <si>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</si>
  <si>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</si>
  <si>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</si>
  <si>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</si>
  <si>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</si>
  <si>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</si>
  <si>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</si>
  <si>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</si>
  <si>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</si>
  <si>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</si>
  <si>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</si>
  <si>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</si>
  <si>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</si>
  <si>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</si>
  <si>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</si>
  <si>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</si>
  <si>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</si>
  <si>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</si>
  <si>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</si>
  <si>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</si>
  <si>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</si>
  <si>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</si>
  <si>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</si>
  <si>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</si>
  <si>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</si>
  <si>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</si>
  <si>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</si>
  <si>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</si>
  <si>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</si>
  <si>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</si>
  <si>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</si>
  <si>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</si>
  <si>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</si>
  <si>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</si>
  <si>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</si>
  <si>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</si>
  <si>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</si>
  <si>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</si>
  <si>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</si>
  <si>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</si>
  <si>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</si>
  <si>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</si>
  <si>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</si>
  <si>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</si>
  <si>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</si>
  <si>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</si>
  <si>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</si>
  <si>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</si>
  <si>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</si>
  <si>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</si>
  <si>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</si>
  <si>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</si>
  <si>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</si>
  <si>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</si>
  <si>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</si>
  <si>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</si>
  <si>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</si>
  <si>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</si>
  <si>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</si>
  <si>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</si>
  <si>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</si>
  <si>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</si>
  <si>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</si>
  <si>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</si>
  <si>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</si>
  <si>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</si>
  <si>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</si>
  <si>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</si>
  <si>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</si>
  <si>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</si>
  <si>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</si>
  <si>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</si>
  <si>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</si>
  <si>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</si>
  <si>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</si>
  <si>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</si>
  <si>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</si>
  <si>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</si>
  <si>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</si>
  <si>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</si>
  <si>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</si>
  <si>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</si>
  <si>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</si>
  <si>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</si>
  <si>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</si>
  <si>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</si>
  <si>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</si>
  <si>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</si>
  <si>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</si>
  <si>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</si>
  <si>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</si>
  <si>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</si>
  <si>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</si>
  <si>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</si>
  <si>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</si>
  <si>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</si>
  <si>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</si>
  <si>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</si>
  <si>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</si>
  <si>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</si>
  <si>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</si>
  <si>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</si>
  <si>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</si>
  <si>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</si>
  <si>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</si>
  <si>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</si>
  <si>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</si>
  <si>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</si>
  <si>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</si>
  <si>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</si>
  <si>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</si>
  <si>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</si>
  <si>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</si>
  <si>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</si>
  <si>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</si>
  <si>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</si>
  <si>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</si>
  <si>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</si>
  <si>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</si>
  <si>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</si>
  <si>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</si>
  <si>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</si>
  <si>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</si>
  <si>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</si>
  <si>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</si>
  <si>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</si>
  <si>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</si>
  <si>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</si>
  <si>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</si>
  <si>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</si>
  <si>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</si>
  <si>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</si>
  <si>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</si>
  <si>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</si>
  <si>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</si>
  <si>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</si>
  <si>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</si>
  <si>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</si>
  <si>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</si>
  <si>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</si>
  <si>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</si>
  <si>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</si>
  <si>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</si>
  <si>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</si>
  <si>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</si>
  <si>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</si>
  <si>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</si>
  <si>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</si>
  <si>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</si>
  <si>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</si>
  <si>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</si>
  <si>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</si>
  <si>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</si>
  <si>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</si>
  <si>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</si>
  <si>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</si>
  <si>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</si>
  <si>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</si>
  <si>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</si>
  <si>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</si>
  <si>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</si>
  <si>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</si>
  <si>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</si>
  <si>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</si>
  <si>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</si>
  <si>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</si>
  <si>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</si>
  <si>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</si>
  <si>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</si>
  <si>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</si>
  <si>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</si>
  <si>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</si>
  <si>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</si>
  <si>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</si>
  <si>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</si>
  <si>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</si>
  <si>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</si>
  <si>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</si>
  <si>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</si>
  <si>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</si>
  <si>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</si>
  <si>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</si>
  <si>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</si>
  <si>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</si>
  <si>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</si>
  <si>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</si>
  <si>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</si>
  <si>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</si>
  <si>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</si>
  <si>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</si>
  <si>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</si>
  <si>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</si>
  <si>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</si>
  <si>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</si>
  <si>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</si>
  <si>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</si>
  <si>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</si>
  <si>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</si>
  <si>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</si>
  <si>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</si>
  <si>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</si>
  <si>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</si>
  <si>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</si>
  <si>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</si>
  <si>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</si>
  <si>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</si>
  <si>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</si>
  <si>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</si>
  <si>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</si>
  <si>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</si>
  <si>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</si>
  <si>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</si>
  <si>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</si>
  <si>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</si>
  <si>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</si>
  <si>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</si>
  <si>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</si>
  <si>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</si>
  <si>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</si>
  <si>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</si>
  <si>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</si>
  <si>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</si>
  <si>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</si>
  <si>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</si>
  <si>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</si>
  <si>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</si>
  <si>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</si>
  <si>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</si>
  <si>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</si>
  <si>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</si>
  <si>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</si>
  <si>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</si>
  <si>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</si>
  <si>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</si>
  <si>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</si>
  <si>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</si>
  <si>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</si>
  <si>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</si>
  <si>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</si>
  <si>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</si>
  <si>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</si>
  <si>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</si>
  <si>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</si>
  <si>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</si>
  <si>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</si>
  <si>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</si>
  <si>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</si>
  <si>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</si>
  <si>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</si>
  <si>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</si>
  <si>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</si>
  <si>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</si>
  <si>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</si>
  <si>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</si>
  <si>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</si>
  <si>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</si>
  <si>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</si>
  <si>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</si>
  <si>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</si>
  <si>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</si>
  <si>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</si>
  <si>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</si>
  <si>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</si>
  <si>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</si>
  <si>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</si>
  <si>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</si>
  <si>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</si>
  <si>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</si>
  <si>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</si>
  <si>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</si>
  <si>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</si>
  <si>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</si>
  <si>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</si>
  <si>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</si>
  <si>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</si>
  <si>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</si>
  <si>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</si>
  <si>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</si>
  <si>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</si>
  <si>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</si>
  <si>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</si>
  <si>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</si>
  <si>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</si>
  <si>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</si>
  <si>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</si>
  <si>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</si>
  <si>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</si>
  <si>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</si>
  <si>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</si>
  <si>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</si>
  <si>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</si>
  <si>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</si>
  <si>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</si>
  <si>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</si>
  <si>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</si>
  <si>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</si>
  <si>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</si>
  <si>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</si>
  <si>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</si>
  <si>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</si>
  <si>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</si>
  <si>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</si>
  <si>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</si>
  <si>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</si>
  <si>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</si>
  <si>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</si>
  <si>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</si>
  <si>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</si>
  <si>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</si>
  <si>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</si>
  <si>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</si>
  <si>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</si>
  <si>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</si>
  <si>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</si>
  <si>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</si>
  <si>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</si>
  <si>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</si>
  <si>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</si>
  <si>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</si>
  <si>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</si>
  <si>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</si>
  <si>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</si>
  <si>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</si>
  <si>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</si>
  <si>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</si>
  <si>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</si>
  <si>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</si>
  <si>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</si>
  <si>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</si>
  <si>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</si>
  <si>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</si>
  <si>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</si>
  <si>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</si>
  <si>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</si>
  <si>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</si>
  <si>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</si>
  <si>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</si>
  <si>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</si>
  <si>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</si>
  <si>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</si>
  <si>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</si>
  <si>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</si>
  <si>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</si>
  <si>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</si>
  <si>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</si>
  <si>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</si>
  <si>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</si>
  <si>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</si>
  <si>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</si>
  <si>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</si>
  <si>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</si>
  <si>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</si>
  <si>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</si>
  <si>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</si>
  <si>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</si>
  <si>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</si>
  <si>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</si>
  <si>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</si>
  <si>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</si>
  <si>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</si>
  <si>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</si>
  <si>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</si>
  <si>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</si>
  <si>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</si>
  <si>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</si>
  <si>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</si>
  <si>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</si>
  <si>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</si>
  <si>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</si>
  <si>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</si>
  <si>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</si>
  <si>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</si>
  <si>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</si>
  <si>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</si>
  <si>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</si>
  <si>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</si>
  <si>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</si>
  <si>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</si>
  <si>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</si>
  <si>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</si>
  <si>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</si>
  <si>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</si>
  <si>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</si>
  <si>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</si>
  <si>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</si>
  <si>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</si>
  <si>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</si>
  <si>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</si>
  <si>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</si>
  <si>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</si>
  <si>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</si>
  <si>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</si>
  <si>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</si>
  <si>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</si>
  <si>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</si>
  <si>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</si>
  <si>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</si>
  <si>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</si>
  <si>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</si>
  <si>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</si>
  <si>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</si>
  <si>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</si>
  <si>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</si>
  <si>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</si>
  <si>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</si>
  <si>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</si>
  <si>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</si>
  <si>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</si>
  <si>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</si>
  <si>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</si>
  <si>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</si>
  <si>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</si>
  <si>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</si>
  <si>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</si>
  <si>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</si>
  <si>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</si>
  <si>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</si>
  <si>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</si>
  <si>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</si>
  <si>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</si>
  <si>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</si>
  <si>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</si>
  <si>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</si>
  <si>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</si>
  <si>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</si>
  <si>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</si>
  <si>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</si>
  <si>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</si>
  <si>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</si>
  <si>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</si>
  <si>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</si>
  <si>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</si>
  <si>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</si>
  <si>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</si>
  <si>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</si>
  <si>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</si>
  <si>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</si>
  <si>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</si>
  <si>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</si>
  <si>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</si>
  <si>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</si>
  <si>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</si>
  <si>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</si>
  <si>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</si>
  <si>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</si>
  <si>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</si>
  <si>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</si>
  <si>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</si>
  <si>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</si>
  <si>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</si>
  <si>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</si>
  <si>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</si>
  <si>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</si>
  <si>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</si>
  <si>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</si>
  <si>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</si>
  <si>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</si>
  <si>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</si>
  <si>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</si>
  <si>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</si>
  <si>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</si>
  <si>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</si>
  <si>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</si>
  <si>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</si>
  <si>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</si>
  <si>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</si>
  <si>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</si>
  <si>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</si>
  <si>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</si>
  <si>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</si>
  <si>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</si>
  <si>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</si>
  <si>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</si>
  <si>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</si>
  <si>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</si>
  <si>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</si>
  <si>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</si>
  <si>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</si>
  <si>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</si>
  <si>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</si>
  <si>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</si>
  <si>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</si>
  <si>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</si>
  <si>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</si>
  <si>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</si>
  <si>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</si>
  <si>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</si>
  <si>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</si>
  <si>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</si>
  <si>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</si>
  <si>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</si>
  <si>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</si>
  <si>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</si>
  <si>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</si>
  <si>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</si>
  <si>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</si>
  <si>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</si>
  <si>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</si>
  <si>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</si>
  <si>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</si>
  <si>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</si>
  <si>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</si>
  <si>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</si>
  <si>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</si>
  <si>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</si>
  <si>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</si>
  <si>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</si>
  <si>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</si>
  <si>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</si>
  <si>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</si>
  <si>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</si>
  <si>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</si>
  <si>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</si>
  <si>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</si>
  <si>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</si>
  <si>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</si>
  <si>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</si>
  <si>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</si>
  <si>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</si>
  <si>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</si>
  <si>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</si>
  <si>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</si>
  <si>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</si>
  <si>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</si>
  <si>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</si>
  <si>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</si>
  <si>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</si>
  <si>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</si>
  <si>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</si>
  <si>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</si>
  <si>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</si>
  <si>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</si>
  <si>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</si>
  <si>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</si>
  <si>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</si>
  <si>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</si>
  <si>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</si>
  <si>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</si>
  <si>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</si>
  <si>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</si>
  <si>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</si>
  <si>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</si>
  <si>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</si>
  <si>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</si>
  <si>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</si>
  <si>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</si>
  <si>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</si>
  <si>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</si>
  <si>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</si>
  <si>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</si>
  <si>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</si>
  <si>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</si>
  <si>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</si>
  <si>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</si>
  <si>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</si>
  <si>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</si>
  <si>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</si>
  <si>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</si>
  <si>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</si>
  <si>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</si>
  <si>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</si>
  <si>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</si>
  <si>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</si>
  <si>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</si>
  <si>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</si>
  <si>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</si>
  <si>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</si>
  <si>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</si>
  <si>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</si>
  <si>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</si>
  <si>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</si>
  <si>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</si>
  <si>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</si>
  <si>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</si>
  <si>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</si>
  <si>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</si>
  <si>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</si>
  <si>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</si>
  <si>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</si>
  <si>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</si>
  <si>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</si>
  <si>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</si>
  <si>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</si>
  <si>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</si>
  <si>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</si>
  <si>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</si>
  <si>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</si>
  <si>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</si>
  <si>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</si>
  <si>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</si>
  <si>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</si>
  <si>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</si>
  <si>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</si>
  <si>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</si>
  <si>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</si>
  <si>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</si>
  <si>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</si>
  <si>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</si>
  <si>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</si>
  <si>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</si>
  <si>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</si>
  <si>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</si>
  <si>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</si>
  <si>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</si>
  <si>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</si>
  <si>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</si>
  <si>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</si>
  <si>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</si>
  <si>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</si>
  <si>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</si>
  <si>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</si>
  <si>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</si>
  <si>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</si>
  <si>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</si>
  <si>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</si>
  <si>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</si>
  <si>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</si>
  <si>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</si>
  <si>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</si>
  <si>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</si>
  <si>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</si>
  <si>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</si>
  <si>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</si>
  <si>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</si>
  <si>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</si>
  <si>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</si>
  <si>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</si>
  <si>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</si>
  <si>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</si>
  <si>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</si>
  <si>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</si>
  <si>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</si>
  <si>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</si>
  <si>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</si>
  <si>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</si>
  <si>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</si>
  <si>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</si>
  <si>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</si>
  <si>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</si>
  <si>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</si>
  <si>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</si>
  <si>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</si>
  <si>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</si>
  <si>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</si>
  <si>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</si>
  <si>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</si>
  <si>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</si>
  <si>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</si>
  <si>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</si>
  <si>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</si>
  <si>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</si>
  <si>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</si>
  <si>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</si>
  <si>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</si>
  <si>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</si>
  <si>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</si>
  <si>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</si>
  <si>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</si>
  <si>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</si>
  <si>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</si>
  <si>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</si>
  <si>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</si>
  <si>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</si>
  <si>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</si>
  <si>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</si>
  <si>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</si>
  <si>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</si>
  <si>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</si>
  <si>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</si>
  <si>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</si>
  <si>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</si>
  <si>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</si>
  <si>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</si>
  <si>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</si>
  <si>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</si>
  <si>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</si>
  <si>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</si>
  <si>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</si>
  <si>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</si>
  <si>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</si>
  <si>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</si>
  <si>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</si>
  <si>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</si>
  <si>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</si>
  <si>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</si>
  <si>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</si>
  <si>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</si>
  <si>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</si>
  <si>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</si>
  <si>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</si>
  <si>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</si>
  <si>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</si>
  <si>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</si>
  <si>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</si>
  <si>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</si>
  <si>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</si>
  <si>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</si>
  <si>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</si>
  <si>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</si>
  <si>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</si>
  <si>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</si>
  <si>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</si>
  <si>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</si>
  <si>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</si>
  <si>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</si>
  <si>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</si>
  <si>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</si>
  <si>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</si>
  <si>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</si>
  <si>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</si>
  <si>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</si>
  <si>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</si>
  <si>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</si>
  <si>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</si>
  <si>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</si>
  <si>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</si>
  <si>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</si>
  <si>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</si>
  <si>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</si>
  <si>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</si>
  <si>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</si>
  <si>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</si>
  <si>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</si>
  <si>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</si>
  <si>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</si>
  <si>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</si>
  <si>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</si>
  <si>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</si>
  <si>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</si>
  <si>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</si>
  <si>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</si>
  <si>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</si>
  <si>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</si>
  <si>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</si>
  <si>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</si>
  <si>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</si>
  <si>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</si>
  <si>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</si>
  <si>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</si>
  <si>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</si>
  <si>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</si>
  <si>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</si>
  <si>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</si>
  <si>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</si>
  <si>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</si>
  <si>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</si>
  <si>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</si>
  <si>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</si>
  <si>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</si>
  <si>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</si>
  <si>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</si>
  <si>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</si>
  <si>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</si>
  <si>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</si>
  <si>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</si>
  <si>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</si>
  <si>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</si>
  <si>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</si>
  <si>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</si>
  <si>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</si>
  <si>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</si>
  <si>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</si>
  <si>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</si>
  <si>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</si>
  <si>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</si>
  <si>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</si>
  <si>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</si>
  <si>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</si>
  <si>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</si>
  <si>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</si>
  <si>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</si>
  <si>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</si>
  <si>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</si>
  <si>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</si>
  <si>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</si>
  <si>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</si>
  <si>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</si>
  <si>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</si>
  <si>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</si>
  <si>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</si>
  <si>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</si>
  <si>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</si>
  <si>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</si>
  <si>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</si>
  <si>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</si>
  <si>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</si>
  <si>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</si>
  <si>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</si>
  <si>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</si>
  <si>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</si>
  <si>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</si>
  <si>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</si>
  <si>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</si>
  <si>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</si>
  <si>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</si>
  <si>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</si>
  <si>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</si>
  <si>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</si>
  <si>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</si>
  <si>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</si>
  <si>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</si>
  <si>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</si>
  <si>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</si>
  <si>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</si>
  <si>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</si>
  <si>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</si>
  <si>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</si>
  <si>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</si>
  <si>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</si>
  <si>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</si>
  <si>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</si>
  <si>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</si>
  <si>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</si>
  <si>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</si>
  <si>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</si>
  <si>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</si>
  <si>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</si>
  <si>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</si>
  <si>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</si>
  <si>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</si>
  <si>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</si>
  <si>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</si>
  <si>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</si>
  <si>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</si>
  <si>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</si>
  <si>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</si>
  <si>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</si>
  <si>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</si>
  <si>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</si>
  <si>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</si>
  <si>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</si>
  <si>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</si>
  <si>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</si>
  <si>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</si>
  <si>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</si>
  <si>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</si>
  <si>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</si>
  <si>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</si>
  <si>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</si>
  <si>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</si>
  <si>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</si>
  <si>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</si>
  <si>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</si>
  <si>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</si>
  <si>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</si>
  <si>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</si>
  <si>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</si>
  <si>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</si>
  <si>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</si>
  <si>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</si>
  <si>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</si>
  <si>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</si>
  <si>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</si>
  <si>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</si>
  <si>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</si>
  <si>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</si>
  <si>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</si>
  <si>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</si>
  <si>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</si>
  <si>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</si>
  <si>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</si>
  <si>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</si>
  <si>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</si>
  <si>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</si>
  <si>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</si>
  <si>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</si>
  <si>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</si>
  <si>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</si>
  <si>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</si>
  <si>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</si>
  <si>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</si>
  <si>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</si>
  <si>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</si>
  <si>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</si>
  <si>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</si>
  <si>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</si>
  <si>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</si>
  <si>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</si>
  <si>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</si>
  <si>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</si>
  <si>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</si>
  <si>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</si>
  <si>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</si>
  <si>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</si>
  <si>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</si>
  <si>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</si>
  <si>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</si>
  <si>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</si>
  <si>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</si>
  <si>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</si>
  <si>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</si>
  <si>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</si>
  <si>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</si>
  <si>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</si>
  <si>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</si>
  <si>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</si>
  <si>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</si>
  <si>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</si>
  <si>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</si>
  <si>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</si>
  <si>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</si>
  <si>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</si>
  <si>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</si>
  <si>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</si>
  <si>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</si>
  <si>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</si>
  <si>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</si>
  <si>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</si>
  <si>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</si>
  <si>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</si>
  <si>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</si>
  <si>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</si>
  <si>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</si>
  <si>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</si>
  <si>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</si>
  <si>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</si>
  <si>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</si>
  <si>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</si>
  <si>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</si>
  <si>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</si>
  <si>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</si>
  <si>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</si>
  <si>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</si>
  <si>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</si>
  <si>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</si>
  <si>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</si>
  <si>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</si>
  <si>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</si>
  <si>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</si>
  <si>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</si>
  <si>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</si>
  <si>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</si>
  <si>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</si>
  <si>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</si>
  <si>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</si>
  <si>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</si>
  <si>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</si>
  <si>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</si>
  <si>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</si>
  <si>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</si>
  <si>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</si>
  <si>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</si>
  <si>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</si>
  <si>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</si>
  <si>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</si>
  <si>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</si>
  <si>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</si>
  <si>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</si>
  <si>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</si>
  <si>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</si>
  <si>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</si>
  <si>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</si>
  <si>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</si>
  <si>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</si>
  <si>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</si>
  <si>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</si>
  <si>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</si>
  <si>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</si>
  <si>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</si>
  <si>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</si>
  <si>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</si>
  <si>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</si>
  <si>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</si>
  <si>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</si>
  <si>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</si>
  <si>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</si>
  <si>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</si>
  <si>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</si>
  <si>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</si>
  <si>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</si>
  <si>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</si>
  <si>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</si>
  <si>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</si>
  <si>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</si>
  <si>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</si>
  <si>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</si>
  <si>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</si>
  <si>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</si>
  <si>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</si>
  <si>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</si>
  <si>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</si>
  <si>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</si>
  <si>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</si>
  <si>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</si>
  <si>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</si>
  <si>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</si>
  <si>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</si>
  <si>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</si>
  <si>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</si>
  <si>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</si>
  <si>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</si>
  <si>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</si>
  <si>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</si>
  <si>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</si>
  <si>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</si>
  <si>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</si>
  <si>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</si>
  <si>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</si>
  <si>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</si>
  <si>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</si>
  <si>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</si>
  <si>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</si>
  <si>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</si>
  <si>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</si>
  <si>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</si>
  <si>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</si>
  <si>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</si>
  <si>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</si>
  <si>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</si>
  <si>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</si>
  <si>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</si>
  <si>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</si>
  <si>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</si>
  <si>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</si>
  <si>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</si>
  <si>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</si>
  <si>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</si>
  <si>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</si>
  <si>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</si>
  <si>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</si>
  <si>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</si>
  <si>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</si>
  <si>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</si>
  <si>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</si>
  <si>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</si>
  <si>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</si>
  <si>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</si>
  <si>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</si>
  <si>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</si>
  <si>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</si>
  <si>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</si>
  <si>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</si>
  <si>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</si>
  <si>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</si>
  <si>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</si>
  <si>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</si>
  <si>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</si>
  <si>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</si>
  <si>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</si>
  <si>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</si>
  <si>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</si>
  <si>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</si>
  <si>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</si>
  <si>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</si>
  <si>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</si>
  <si>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</si>
  <si>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</si>
  <si>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</si>
  <si>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</si>
  <si>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</si>
  <si>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</si>
  <si>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</si>
  <si>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</si>
  <si>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</si>
  <si>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</si>
  <si>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</si>
  <si>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</si>
  <si>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</si>
  <si>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</si>
  <si>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</si>
  <si>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</si>
  <si>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</si>
  <si>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</si>
  <si>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</si>
  <si>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</si>
  <si>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</si>
  <si>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</si>
  <si>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</si>
  <si>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</si>
  <si>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</si>
  <si>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</si>
  <si>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</si>
  <si>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</si>
  <si>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</si>
  <si>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</si>
  <si>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</si>
  <si>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</si>
  <si>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</si>
  <si>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</si>
  <si>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</si>
  <si>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</si>
  <si>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</si>
  <si>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</si>
  <si>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</si>
  <si>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</si>
  <si>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</si>
  <si>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</si>
  <si>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</si>
  <si>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</si>
  <si>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</si>
  <si>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</si>
  <si>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</si>
  <si>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</si>
  <si>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</si>
  <si>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</si>
  <si>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</si>
  <si>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</si>
  <si>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</si>
  <si>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</si>
  <si>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</si>
  <si>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</si>
  <si>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</si>
  <si>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</si>
  <si>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</si>
  <si>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</si>
  <si>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</si>
  <si>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</si>
  <si>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</si>
  <si>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</si>
  <si>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</si>
  <si>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</si>
  <si>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</si>
  <si>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</si>
  <si>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</si>
  <si>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</si>
  <si>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</si>
  <si>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</si>
  <si>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</si>
  <si>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</si>
  <si>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</si>
  <si>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</si>
  <si>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</si>
  <si>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</si>
  <si>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</si>
  <si>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</si>
  <si>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</si>
  <si>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</si>
  <si>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</si>
  <si>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</si>
  <si>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</si>
  <si>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</si>
  <si>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</si>
  <si>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</si>
  <si>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</si>
  <si>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</si>
  <si>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</si>
  <si>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</si>
  <si>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</si>
  <si>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</si>
  <si>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</si>
  <si>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</si>
  <si>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</si>
  <si>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</si>
  <si>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</si>
  <si>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</si>
  <si>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</si>
  <si>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</si>
  <si>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</si>
  <si>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</si>
  <si>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</si>
  <si>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</si>
  <si>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</si>
  <si>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</si>
  <si>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</si>
  <si>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</si>
  <si>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</si>
  <si>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</si>
  <si>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</si>
  <si>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</si>
  <si>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</si>
  <si>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</si>
  <si>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</si>
  <si>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</si>
  <si>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</si>
  <si>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</si>
  <si>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</si>
  <si>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</si>
  <si>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</si>
  <si>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</si>
  <si>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</si>
  <si>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</si>
  <si>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</si>
  <si>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</si>
  <si>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</si>
  <si>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</si>
  <si>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</si>
  <si>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</si>
  <si>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</si>
  <si>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</si>
  <si>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</si>
  <si>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</si>
  <si>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</si>
  <si>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</si>
  <si>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</si>
  <si>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</si>
  <si>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</si>
  <si>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</si>
  <si>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</si>
  <si>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</si>
  <si>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</si>
  <si>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</si>
  <si>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</si>
  <si>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</si>
  <si>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</si>
  <si>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</si>
  <si>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</si>
  <si>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</si>
  <si>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</si>
  <si>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</si>
  <si>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</si>
  <si>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</si>
  <si>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</si>
  <si>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</si>
  <si>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</si>
  <si>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</si>
  <si>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</si>
  <si>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</si>
  <si>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</si>
  <si>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</si>
  <si>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</si>
  <si>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</si>
  <si>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</si>
  <si>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</si>
  <si>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</si>
  <si>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</si>
  <si>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</si>
  <si>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</si>
  <si>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</si>
  <si>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</si>
  <si>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</si>
  <si>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</si>
  <si>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</si>
  <si>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</si>
  <si>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</si>
  <si>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</si>
  <si>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</si>
  <si>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</si>
  <si>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</si>
  <si>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</si>
  <si>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</si>
  <si>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</si>
  <si>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</si>
  <si>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</si>
  <si>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</si>
  <si>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</si>
  <si>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</si>
  <si>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</si>
  <si>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</si>
  <si>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</si>
  <si>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</si>
  <si>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</si>
  <si>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</si>
  <si>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</si>
  <si>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</si>
  <si>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</si>
  <si>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</si>
  <si>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</si>
  <si>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</si>
  <si>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</si>
  <si>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</si>
  <si>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</si>
  <si>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</si>
  <si>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</si>
  <si>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</si>
  <si>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</si>
  <si>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</si>
  <si>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</si>
  <si>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</si>
  <si>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</si>
  <si>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</si>
  <si>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</si>
  <si>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</si>
  <si>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</si>
  <si>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</si>
  <si>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</si>
  <si>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</si>
  <si>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</si>
  <si>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</si>
  <si>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</si>
  <si>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</si>
  <si>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</si>
  <si>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</si>
  <si>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</si>
  <si>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</si>
  <si>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</si>
  <si>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</si>
  <si>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</si>
  <si>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</si>
  <si>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</si>
  <si>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</si>
  <si>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</si>
  <si>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</si>
  <si>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</si>
  <si>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</si>
  <si>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</si>
  <si>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</si>
  <si>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</si>
  <si>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</si>
  <si>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</si>
  <si>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</si>
  <si>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</si>
  <si>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</si>
  <si>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</si>
  <si>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</si>
  <si>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</si>
  <si>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</si>
  <si>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</si>
  <si>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</si>
  <si>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</si>
  <si>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</si>
  <si>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</si>
  <si>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</si>
  <si>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</si>
  <si>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</si>
  <si>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</si>
  <si>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</si>
  <si>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</si>
  <si>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</si>
  <si>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</si>
  <si>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</si>
  <si>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</si>
  <si>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</si>
  <si>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</si>
  <si>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</si>
  <si>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</si>
  <si>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</si>
  <si>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</si>
  <si>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</si>
  <si>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</si>
  <si>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</si>
  <si>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</si>
  <si>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</si>
  <si>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</si>
  <si>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</si>
  <si>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</si>
  <si>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</si>
  <si>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</si>
  <si>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</si>
  <si>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</si>
  <si>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</si>
  <si>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</si>
  <si>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</si>
  <si>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</si>
  <si>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</si>
  <si>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</si>
  <si>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</si>
  <si>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</si>
  <si>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</si>
  <si>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</si>
  <si>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</si>
  <si>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</si>
  <si>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</si>
  <si>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</si>
  <si>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</si>
  <si>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</si>
  <si>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</si>
  <si>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</si>
  <si>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</si>
  <si>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</si>
  <si>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</si>
  <si>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</si>
  <si>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</si>
  <si>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</si>
  <si>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</si>
  <si>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</si>
  <si>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</si>
  <si>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</si>
  <si>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</si>
  <si>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</si>
  <si>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</si>
  <si>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</si>
  <si>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</si>
  <si>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</si>
  <si>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</si>
  <si>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</si>
  <si>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</si>
  <si>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</si>
  <si>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</si>
  <si>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</si>
  <si>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</si>
  <si>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</si>
  <si>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</si>
  <si>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</si>
  <si>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</si>
  <si>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</si>
  <si>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</si>
  <si>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</si>
  <si>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</si>
  <si>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</si>
  <si>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</si>
  <si>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</si>
  <si>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</si>
  <si>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</si>
  <si>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</si>
  <si>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</si>
  <si>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</si>
  <si>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</si>
  <si>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</si>
  <si>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</si>
  <si>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</si>
  <si>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</si>
  <si>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</si>
  <si>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</si>
  <si>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</si>
  <si>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</si>
  <si>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</si>
  <si>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</si>
  <si>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</si>
  <si>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</si>
  <si>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</si>
  <si>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</si>
  <si>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</si>
  <si>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</si>
  <si>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</si>
  <si>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</si>
  <si>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</si>
  <si>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</si>
  <si>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</si>
  <si>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</si>
  <si>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</si>
  <si>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</si>
  <si>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</si>
  <si>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</si>
  <si>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</si>
  <si>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</si>
  <si>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</si>
  <si>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</si>
  <si>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</si>
  <si>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</si>
  <si>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</si>
  <si>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</si>
  <si>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</si>
  <si>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</si>
  <si>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</si>
  <si>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</si>
  <si>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</si>
  <si>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</si>
  <si>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</si>
  <si>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</si>
  <si>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</si>
  <si>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</si>
  <si>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</si>
  <si>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</si>
  <si>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</si>
  <si>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</si>
  <si>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</si>
  <si>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</si>
  <si>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</si>
  <si>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</si>
  <si>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</si>
  <si>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</si>
  <si>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</si>
  <si>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</si>
  <si>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</si>
  <si>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</si>
  <si>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</si>
  <si>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</si>
  <si>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</si>
  <si>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</si>
  <si>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</si>
  <si>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</si>
  <si>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</si>
  <si>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</si>
  <si>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</si>
  <si>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</si>
  <si>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</si>
  <si>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</si>
  <si>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</si>
  <si>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</si>
  <si>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</si>
  <si>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</si>
  <si>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</si>
  <si>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</si>
  <si>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</si>
  <si>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</si>
  <si>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</si>
  <si>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</si>
  <si>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</si>
  <si>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</si>
  <si>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</si>
  <si>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</si>
  <si>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</si>
  <si>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</si>
  <si>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</si>
  <si>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</si>
  <si>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</si>
  <si>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</si>
  <si>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</si>
  <si>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</si>
  <si>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</si>
  <si>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</si>
  <si>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</si>
  <si>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</si>
  <si>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</si>
  <si>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</si>
  <si>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</si>
  <si>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</si>
  <si>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</si>
  <si>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</si>
  <si>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</si>
  <si>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</si>
  <si>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</si>
  <si>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</si>
  <si>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</si>
  <si>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</si>
  <si>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</si>
  <si>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</si>
  <si>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</si>
  <si>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</si>
  <si>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</si>
  <si>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</si>
  <si>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</si>
  <si>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</si>
  <si>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</si>
  <si>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</si>
  <si>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</si>
  <si>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</si>
  <si>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</si>
  <si>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</si>
  <si>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</si>
  <si>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</si>
  <si>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</si>
  <si>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</si>
  <si>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</si>
  <si>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</si>
  <si>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</si>
  <si>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</si>
  <si>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</si>
  <si>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</si>
  <si>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</si>
  <si>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</si>
  <si>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</si>
  <si>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</si>
  <si>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</si>
  <si>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</si>
  <si>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</si>
  <si>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</si>
  <si>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</si>
  <si>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</si>
  <si>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</si>
  <si>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</si>
  <si>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</si>
  <si>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</si>
  <si>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</si>
  <si>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</si>
  <si>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</si>
  <si>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</si>
  <si>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</si>
  <si>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</si>
  <si>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</si>
  <si>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</si>
  <si>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</si>
  <si>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</si>
  <si>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</si>
  <si>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</si>
  <si>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</si>
  <si>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</si>
  <si>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</si>
  <si>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</si>
  <si>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</si>
  <si>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</si>
  <si>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</si>
  <si>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</si>
  <si>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</si>
  <si>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</si>
  <si>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</si>
  <si>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</si>
  <si>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</si>
  <si>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</si>
  <si>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</si>
  <si>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</si>
  <si>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</si>
  <si>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</si>
  <si>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</si>
  <si>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</si>
  <si>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</si>
  <si>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</si>
  <si>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</si>
  <si>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</si>
  <si>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</si>
  <si>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</si>
  <si>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</si>
  <si>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</si>
  <si>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</si>
  <si>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</si>
  <si>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</si>
  <si>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</si>
  <si>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</si>
  <si>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</si>
  <si>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</si>
  <si>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</si>
  <si>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</si>
  <si>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</si>
  <si>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</si>
  <si>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</si>
  <si>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</si>
  <si>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</si>
  <si>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</si>
  <si>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</si>
  <si>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</si>
  <si>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</si>
  <si>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</si>
  <si>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</si>
  <si>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</si>
  <si>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</si>
  <si>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</si>
  <si>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</si>
  <si>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</si>
  <si>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</si>
  <si>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</si>
  <si>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</si>
  <si>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</si>
  <si>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</si>
  <si>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</si>
  <si>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</si>
  <si>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</si>
  <si>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</si>
  <si>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</si>
  <si>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</si>
  <si>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</si>
  <si>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</si>
  <si>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</si>
  <si>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</si>
  <si>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</si>
  <si>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</si>
  <si>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</si>
  <si>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</si>
  <si>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</si>
  <si>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</si>
  <si>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</si>
  <si>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</si>
  <si>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</si>
  <si>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</si>
  <si>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</si>
  <si>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</si>
  <si>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</si>
  <si>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</si>
  <si>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</si>
  <si>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</si>
  <si>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</si>
  <si>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</si>
  <si>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</si>
  <si>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</si>
  <si>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</si>
  <si>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</si>
  <si>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</si>
  <si>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</si>
  <si>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</si>
  <si>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</si>
  <si>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</si>
  <si>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</si>
  <si>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</si>
  <si>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</si>
  <si>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</si>
  <si>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</si>
  <si>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</si>
  <si>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</si>
  <si>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</si>
  <si>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</si>
  <si>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</si>
  <si>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</si>
  <si>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</si>
  <si>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</si>
  <si>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</si>
  <si>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</si>
  <si>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</si>
  <si>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</si>
  <si>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</si>
  <si>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</si>
  <si>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</si>
  <si>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</si>
  <si>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</si>
  <si>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</si>
  <si>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</si>
  <si>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</si>
  <si>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</si>
  <si>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</si>
  <si>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</si>
  <si>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</si>
  <si>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</si>
  <si>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</si>
  <si>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</si>
  <si>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</si>
  <si>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</si>
  <si>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</si>
  <si>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</si>
  <si>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</si>
  <si>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</si>
  <si>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</si>
  <si>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</si>
  <si>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</si>
  <si>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</si>
  <si>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</si>
  <si>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</si>
  <si>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</si>
  <si>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</si>
  <si>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</si>
  <si>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</si>
  <si>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</si>
  <si>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</si>
  <si>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</si>
  <si>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</si>
  <si>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</si>
  <si>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</si>
  <si>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</si>
  <si>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</si>
  <si>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</si>
  <si>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</si>
  <si>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</si>
  <si>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</si>
  <si>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</si>
  <si>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</si>
  <si>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</si>
  <si>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</si>
  <si>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</si>
  <si>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</si>
  <si>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</si>
  <si>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</si>
  <si>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</si>
  <si>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</si>
  <si>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</si>
  <si>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</si>
  <si>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</si>
  <si>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</si>
  <si>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</si>
  <si>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</si>
  <si>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</si>
  <si>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</si>
  <si>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</si>
  <si>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</si>
  <si>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</si>
  <si>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</si>
  <si>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</si>
  <si>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</si>
  <si>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</si>
  <si>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</si>
  <si>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</si>
  <si>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</si>
  <si>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</si>
  <si>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</si>
  <si>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</si>
  <si>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</si>
  <si>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</si>
  <si>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</si>
  <si>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</si>
  <si>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</si>
  <si>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</si>
  <si>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</si>
  <si>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</si>
  <si>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</si>
  <si>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</si>
  <si>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</si>
  <si>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</si>
  <si>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</si>
  <si>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</si>
  <si>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</si>
  <si>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</si>
  <si>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</si>
  <si>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</si>
  <si>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</si>
  <si>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</si>
  <si>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</si>
  <si>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</si>
  <si>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</si>
  <si>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</si>
  <si>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</si>
  <si>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</si>
  <si>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</si>
  <si>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</si>
  <si>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</si>
  <si>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</si>
  <si>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</si>
  <si>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</si>
  <si>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</si>
  <si>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</si>
  <si>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</si>
  <si>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</si>
  <si>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</si>
  <si>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</si>
  <si>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</si>
  <si>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</si>
  <si>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</si>
  <si>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</si>
  <si>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</si>
  <si>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</si>
  <si>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</si>
  <si>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</si>
  <si>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</si>
  <si>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</si>
  <si>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</si>
  <si>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</si>
  <si>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</si>
  <si>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</si>
  <si>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</si>
  <si>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</si>
  <si>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</si>
  <si>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</si>
  <si>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</si>
  <si>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</si>
  <si>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</si>
  <si>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</si>
  <si>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</si>
  <si>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</si>
  <si>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</si>
  <si>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</si>
  <si>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</si>
  <si>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</si>
  <si>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</si>
  <si>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</si>
  <si>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</si>
  <si>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</si>
  <si>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</si>
  <si>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</si>
  <si>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</si>
  <si>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</si>
  <si>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</si>
  <si>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</si>
  <si>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</si>
  <si>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</si>
  <si>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</si>
  <si>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</si>
  <si>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</si>
  <si>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</si>
  <si>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</si>
  <si>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</si>
  <si>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</si>
  <si>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</si>
  <si>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</si>
  <si>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</si>
  <si>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</si>
  <si>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</si>
  <si>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</si>
  <si>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</si>
  <si>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</si>
  <si>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</si>
  <si>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</si>
  <si>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</si>
  <si>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</si>
  <si>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</si>
  <si>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</si>
  <si>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</si>
  <si>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</si>
  <si>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</si>
  <si>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</si>
  <si>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</si>
  <si>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</si>
  <si>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</si>
  <si>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</si>
  <si>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</si>
  <si>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</si>
  <si>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</si>
  <si>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</si>
  <si>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</si>
  <si>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</si>
  <si>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</si>
  <si>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</si>
  <si>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</si>
  <si>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</si>
  <si>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</si>
  <si>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</si>
  <si>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</si>
  <si>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</si>
  <si>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</si>
  <si>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</si>
  <si>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</si>
  <si>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</si>
  <si>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</si>
  <si>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</si>
  <si>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</si>
  <si>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</si>
  <si>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</si>
  <si>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</si>
  <si>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</si>
  <si>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</si>
  <si>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</si>
  <si>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</si>
  <si>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</si>
  <si>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</si>
  <si>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</si>
  <si>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</si>
  <si>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</si>
  <si>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</si>
  <si>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</si>
  <si>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</si>
  <si>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</si>
  <si>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</si>
  <si>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</si>
  <si>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</si>
  <si>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</si>
  <si>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</si>
  <si>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</si>
  <si>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</si>
  <si>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</si>
  <si>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</si>
  <si>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</si>
  <si>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</si>
  <si>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</si>
  <si>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</si>
  <si>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</si>
  <si>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</si>
  <si>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</si>
  <si>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</si>
  <si>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</si>
  <si>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</si>
  <si>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</si>
  <si>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</si>
  <si>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</si>
  <si>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</si>
  <si>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</si>
  <si>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</si>
  <si>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</si>
  <si>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</si>
  <si>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</si>
  <si>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</si>
  <si>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</si>
  <si>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</si>
  <si>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</si>
  <si>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</si>
  <si>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</si>
  <si>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</si>
  <si>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</si>
  <si>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</si>
  <si>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</si>
  <si>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</si>
  <si>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</si>
  <si>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</si>
  <si>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</si>
  <si>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</si>
  <si>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</si>
  <si>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</si>
  <si>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</si>
  <si>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</si>
  <si>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</si>
  <si>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</si>
  <si>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</si>
  <si>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</si>
  <si>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</si>
  <si>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</si>
  <si>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</si>
  <si>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</si>
  <si>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</si>
  <si>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</si>
  <si>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</si>
  <si>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</si>
  <si>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</si>
  <si>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</si>
  <si>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</si>
  <si>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</si>
  <si>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</si>
  <si>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</si>
  <si>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</si>
  <si>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</si>
  <si>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</si>
  <si>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</si>
  <si>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</si>
  <si>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</si>
  <si>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</si>
  <si>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</si>
  <si>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</si>
  <si>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</si>
  <si>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</si>
  <si>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</si>
  <si>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</si>
  <si>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</si>
  <si>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</si>
  <si>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</si>
  <si>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</si>
  <si>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</si>
  <si>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</si>
  <si>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</si>
  <si>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</si>
  <si>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</si>
  <si>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</si>
  <si>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</si>
  <si>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</si>
  <si>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</si>
  <si>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</si>
  <si>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</si>
  <si>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</si>
  <si>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</si>
  <si>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</si>
  <si>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</si>
  <si>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</si>
  <si>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</si>
  <si>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</si>
  <si>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</si>
  <si>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</si>
  <si>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</si>
  <si>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</si>
  <si>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</si>
  <si>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</si>
  <si>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</si>
  <si>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</si>
  <si>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</si>
  <si>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</si>
  <si>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</si>
  <si>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</si>
  <si>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</si>
  <si>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</si>
  <si>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</si>
  <si>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</si>
  <si>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</si>
  <si>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</si>
  <si>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</si>
  <si>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</si>
  <si>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</si>
  <si>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</si>
  <si>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</si>
  <si>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</si>
  <si>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</si>
  <si>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</si>
  <si>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</si>
  <si>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</si>
  <si>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</si>
  <si>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</si>
  <si>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</si>
  <si>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</si>
  <si>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</si>
  <si>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</si>
  <si>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</si>
  <si>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</si>
  <si>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</si>
  <si>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</si>
  <si>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</si>
  <si>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</si>
  <si>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</si>
  <si>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</si>
  <si>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</si>
  <si>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</si>
  <si>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</si>
  <si>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</si>
  <si>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</si>
  <si>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</si>
  <si>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</si>
  <si>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</si>
  <si>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</si>
  <si>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</si>
  <si>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</si>
  <si>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</si>
  <si>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</si>
  <si>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</si>
  <si>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</si>
  <si>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</si>
  <si>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</si>
  <si>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</si>
  <si>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</si>
  <si>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</si>
  <si>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</si>
  <si>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</si>
  <si>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</si>
  <si>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</si>
  <si>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</si>
  <si>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</si>
  <si>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</si>
  <si>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</si>
  <si>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</si>
  <si>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</si>
  <si>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</si>
  <si>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</si>
  <si>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</si>
  <si>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</si>
  <si>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</si>
  <si>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</si>
  <si>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</si>
  <si>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</si>
  <si>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</si>
  <si>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</si>
  <si>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</si>
  <si>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</si>
  <si>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</si>
  <si>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</si>
  <si>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</si>
  <si>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</si>
  <si>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</si>
  <si>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</si>
  <si>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</si>
  <si>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</si>
  <si>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</si>
  <si>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</si>
  <si>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</si>
  <si>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</si>
  <si>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</si>
  <si>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</si>
  <si>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</si>
  <si>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</si>
  <si>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</si>
  <si>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</si>
  <si>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</si>
  <si>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</si>
  <si>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</si>
  <si>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</si>
  <si>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</si>
  <si>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</si>
  <si>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</si>
  <si>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</si>
  <si>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</si>
  <si>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</si>
  <si>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</si>
  <si>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</si>
  <si>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</si>
  <si>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</si>
  <si>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</si>
  <si>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</si>
  <si>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</si>
  <si>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</si>
  <si>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</si>
  <si>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</si>
  <si>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</si>
  <si>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</si>
  <si>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</si>
  <si>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</si>
  <si>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</si>
  <si>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</si>
  <si>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</si>
  <si>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</si>
  <si>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</si>
  <si>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</si>
  <si>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</si>
  <si>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</si>
  <si>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</si>
  <si>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</si>
  <si>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</si>
  <si>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</si>
  <si>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</si>
  <si>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</si>
  <si>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</si>
  <si>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</si>
  <si>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</si>
  <si>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</si>
  <si>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</si>
  <si>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</si>
  <si>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</si>
  <si>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</si>
  <si>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</si>
  <si>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</si>
  <si>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</si>
  <si>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</si>
  <si>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</si>
  <si>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</si>
  <si>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</si>
  <si>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</si>
  <si>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</si>
  <si>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</si>
  <si>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</si>
  <si>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</si>
  <si>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</si>
  <si>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</si>
  <si>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</si>
  <si>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</si>
  <si>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</si>
  <si>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</si>
  <si>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</si>
  <si>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</si>
  <si>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</si>
  <si>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</si>
  <si>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</si>
  <si>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</si>
  <si>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</si>
  <si>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</si>
  <si>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</si>
  <si>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</si>
  <si>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</si>
  <si>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</si>
  <si>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</si>
  <si>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</si>
  <si>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</si>
  <si>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</si>
  <si>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</si>
  <si>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</si>
  <si>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</si>
  <si>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</si>
  <si>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</si>
  <si>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</si>
  <si>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</si>
  <si>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</si>
  <si>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</si>
  <si>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</si>
  <si>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</si>
  <si>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</si>
  <si>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</si>
  <si>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</si>
  <si>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</si>
  <si>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</si>
  <si>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</si>
  <si>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</si>
  <si>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</si>
  <si>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</si>
  <si>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</si>
  <si>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</si>
  <si>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</si>
  <si>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</si>
  <si>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</si>
  <si>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</si>
  <si>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</si>
  <si>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</si>
  <si>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</si>
  <si>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</si>
  <si>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</si>
  <si>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</si>
  <si>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</si>
  <si>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</si>
  <si>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</si>
  <si>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</si>
  <si>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</si>
  <si>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</si>
  <si>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</si>
  <si>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</si>
  <si>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</si>
  <si>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</si>
  <si>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</si>
  <si>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</si>
  <si>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</si>
  <si>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</si>
  <si>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</si>
  <si>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</si>
  <si>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</si>
  <si>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</si>
  <si>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</si>
  <si>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</si>
  <si>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</si>
  <si>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</si>
  <si>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</si>
  <si>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</si>
  <si>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</si>
  <si>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</si>
  <si>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</si>
  <si>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</si>
  <si>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</si>
  <si>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</si>
  <si>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</si>
  <si>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</si>
  <si>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</si>
  <si>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</si>
  <si>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</si>
  <si>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</si>
  <si>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</si>
  <si>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</si>
  <si>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</si>
  <si>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</si>
  <si>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</si>
  <si>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</si>
  <si>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</si>
  <si>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</si>
  <si>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</si>
  <si>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</si>
  <si>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</si>
  <si>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</si>
  <si>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</si>
  <si>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</si>
  <si>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</si>
  <si>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</si>
  <si>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</si>
  <si>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</si>
  <si>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</si>
  <si>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</si>
  <si>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</si>
  <si>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</si>
  <si>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</si>
  <si>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</si>
  <si>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</si>
  <si>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</si>
  <si>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</si>
  <si>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</si>
  <si>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</si>
  <si>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</si>
  <si>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</si>
  <si>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</si>
  <si>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</si>
  <si>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</si>
  <si>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</si>
  <si>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</si>
  <si>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</si>
  <si>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</si>
  <si>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</si>
  <si>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</si>
  <si>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</si>
  <si>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</si>
  <si>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</si>
  <si>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</si>
  <si>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</si>
  <si>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</si>
  <si>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</si>
  <si>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</si>
  <si>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</si>
  <si>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</si>
  <si>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</si>
  <si>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</si>
  <si>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</si>
  <si>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</si>
  <si>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</si>
  <si>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</si>
  <si>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</si>
  <si>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</si>
  <si>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</si>
  <si>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</si>
  <si>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</si>
  <si>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</si>
  <si>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</si>
  <si>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</si>
  <si>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</si>
  <si>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</si>
  <si>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</si>
  <si>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</si>
  <si>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</si>
  <si>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</si>
  <si>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</si>
  <si>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</si>
  <si>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</si>
  <si>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</si>
  <si>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</si>
  <si>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</si>
  <si>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</si>
  <si>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</si>
  <si>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</si>
  <si>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</si>
  <si>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</si>
  <si>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</si>
  <si>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</si>
  <si>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</si>
  <si>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</si>
  <si>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</si>
  <si>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</si>
  <si>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</si>
  <si>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</si>
  <si>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</si>
  <si>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</si>
  <si>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</si>
  <si>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</si>
  <si>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</si>
  <si>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</si>
  <si>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</si>
  <si>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</si>
  <si>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</si>
  <si>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</si>
  <si>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</si>
  <si>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</si>
  <si>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</si>
  <si>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</si>
  <si>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</si>
  <si>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</si>
  <si>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</si>
  <si>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</si>
  <si>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</si>
  <si>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</si>
  <si>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</si>
  <si>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</si>
  <si>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</si>
  <si>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</si>
  <si>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</si>
  <si>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</si>
  <si>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</si>
  <si>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</si>
  <si>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</si>
  <si>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</si>
  <si>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</si>
  <si>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</si>
  <si>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</si>
  <si>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</si>
  <si>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</si>
  <si>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</si>
  <si>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</si>
  <si>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</si>
  <si>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</si>
  <si>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</si>
  <si>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</si>
  <si>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</si>
  <si>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</si>
  <si>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</si>
  <si>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</si>
  <si>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</si>
  <si>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</si>
  <si>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</si>
  <si>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</si>
  <si>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</si>
  <si>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</si>
  <si>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</si>
  <si>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</si>
  <si>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</si>
  <si>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</si>
  <si>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</si>
  <si>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</si>
  <si>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</si>
  <si>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</si>
  <si>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</si>
  <si>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</si>
  <si>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</si>
  <si>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</si>
  <si>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</si>
  <si>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</si>
  <si>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</si>
  <si>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</si>
  <si>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</si>
  <si>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</si>
  <si>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</si>
  <si>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</si>
  <si>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</si>
  <si>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</si>
  <si>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</si>
  <si>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</si>
  <si>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</si>
  <si>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</si>
  <si>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</si>
  <si>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</si>
  <si>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</si>
  <si>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</si>
  <si>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</si>
  <si>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</si>
  <si>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</si>
  <si>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</si>
  <si>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</si>
  <si>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</si>
  <si>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</si>
  <si>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</si>
  <si>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</si>
  <si>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</si>
  <si>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</si>
  <si>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</si>
  <si>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</si>
  <si>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</si>
  <si>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</si>
  <si>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</si>
  <si>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</si>
  <si>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</si>
  <si>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</si>
  <si>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</si>
  <si>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</si>
  <si>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</si>
  <si>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</si>
  <si>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</si>
  <si>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</si>
  <si>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</si>
  <si>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</si>
  <si>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</si>
  <si>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</si>
  <si>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</si>
  <si>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</si>
  <si>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</si>
  <si>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</si>
  <si>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</si>
  <si>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</si>
  <si>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</si>
  <si>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</si>
  <si>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</si>
  <si>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</si>
  <si>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</si>
  <si>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</si>
  <si>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</si>
  <si>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</si>
  <si>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</si>
  <si>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</si>
  <si>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</si>
  <si>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</si>
  <si>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</si>
  <si>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</si>
  <si>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</si>
  <si>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</si>
  <si>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</si>
  <si>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</si>
  <si>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</si>
  <si>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</si>
  <si>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</si>
  <si>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</si>
  <si>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</si>
  <si>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</si>
  <si>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</si>
  <si>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</si>
  <si>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</si>
  <si>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</si>
  <si>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</si>
  <si>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</si>
  <si>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</si>
  <si>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</si>
  <si>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</si>
  <si>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</si>
  <si>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</si>
  <si>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</si>
  <si>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</si>
  <si>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</si>
  <si>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</si>
  <si>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</si>
  <si>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</si>
  <si>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</si>
  <si>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</si>
  <si>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</si>
  <si>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</si>
  <si>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</si>
  <si>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</si>
  <si>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</si>
  <si>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</si>
  <si>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</si>
  <si>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</si>
  <si>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</si>
  <si>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</si>
  <si>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</si>
  <si>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</si>
  <si>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</si>
  <si>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</si>
  <si>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</si>
  <si>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</si>
  <si>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</si>
  <si>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</si>
  <si>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</si>
  <si>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</si>
  <si>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</si>
  <si>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</si>
  <si>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</si>
  <si>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</si>
  <si>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</si>
  <si>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</si>
  <si>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</si>
  <si>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</si>
  <si>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</si>
  <si>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</si>
  <si>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</si>
  <si>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</si>
  <si>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</si>
  <si>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</si>
  <si>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</si>
  <si>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</si>
  <si>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</si>
  <si>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</si>
  <si>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</si>
  <si>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</si>
  <si>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</si>
  <si>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</si>
  <si>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</si>
  <si>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</si>
  <si>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</si>
  <si>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</si>
  <si>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</si>
  <si>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</si>
  <si>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</si>
  <si>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</si>
  <si>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</si>
  <si>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</si>
  <si>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</si>
  <si>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</si>
  <si>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</si>
  <si>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</si>
  <si>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</si>
  <si>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</si>
  <si>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</si>
  <si>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</si>
  <si>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</si>
  <si>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</si>
  <si>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</si>
  <si>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</si>
  <si>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</si>
  <si>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</si>
  <si>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</si>
  <si>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</si>
  <si>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</si>
  <si>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</si>
  <si>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</si>
  <si>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</si>
  <si>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</si>
  <si>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</si>
  <si>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</si>
  <si>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</si>
  <si>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</si>
  <si>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</si>
  <si>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</si>
  <si>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</si>
  <si>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</si>
  <si>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</si>
  <si>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</si>
  <si>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</si>
  <si>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</si>
  <si>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</si>
  <si>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</si>
  <si>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</si>
  <si>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</si>
  <si>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</si>
  <si>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</si>
  <si>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</si>
  <si>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</si>
  <si>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</si>
  <si>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</si>
  <si>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</si>
  <si>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</si>
  <si>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</si>
  <si>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</si>
  <si>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</si>
  <si>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</si>
  <si>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</si>
  <si>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</si>
  <si>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</si>
  <si>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</si>
  <si>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</si>
  <si>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</si>
  <si>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</si>
  <si>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</si>
  <si>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</si>
  <si>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</si>
  <si>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</si>
  <si>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</si>
  <si>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</si>
  <si>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</si>
  <si>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</si>
  <si>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</si>
  <si>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</si>
  <si>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</si>
  <si>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</si>
  <si>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</si>
  <si>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</si>
  <si>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</si>
  <si>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</si>
  <si>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</si>
  <si>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</si>
  <si>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</si>
  <si>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</si>
  <si>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</si>
  <si>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</si>
  <si>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</si>
  <si>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</si>
  <si>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</si>
  <si>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</si>
  <si>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</si>
  <si>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</si>
  <si>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</si>
  <si>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</si>
  <si>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</si>
  <si>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</si>
  <si>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</si>
  <si>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</si>
  <si>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</si>
  <si>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</si>
  <si>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</si>
  <si>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</si>
  <si>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</si>
  <si>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</si>
  <si>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</si>
  <si>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</si>
  <si>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</si>
  <si>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</si>
  <si>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</si>
  <si>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</si>
  <si>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</si>
  <si>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</si>
  <si>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</si>
  <si>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</si>
  <si>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</si>
  <si>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</si>
  <si>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</si>
  <si>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</si>
  <si>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</si>
  <si>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</si>
  <si>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</si>
  <si>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</si>
  <si>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</si>
  <si>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</si>
  <si>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</si>
  <si>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</si>
  <si>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</si>
  <si>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</si>
  <si>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</si>
  <si>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</si>
  <si>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</si>
  <si>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</si>
  <si>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</si>
  <si>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</si>
  <si>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</si>
  <si>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</si>
  <si>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</si>
  <si>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</si>
  <si>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</si>
  <si>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</si>
  <si>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</si>
  <si>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</si>
  <si>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</si>
  <si>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</si>
  <si>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</si>
  <si>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</si>
  <si>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</si>
  <si>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</si>
  <si>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</si>
  <si>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</si>
  <si>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</si>
  <si>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</si>
  <si>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</si>
  <si>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</si>
  <si>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</si>
  <si>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</si>
  <si>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</si>
  <si>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</si>
  <si>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</si>
  <si>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</si>
  <si>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</si>
  <si>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</si>
  <si>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</si>
  <si>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</si>
  <si>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</si>
  <si>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</si>
  <si>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</si>
  <si>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</si>
  <si>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</si>
  <si>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</si>
  <si>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</si>
  <si>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</si>
  <si>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</si>
  <si>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</si>
  <si>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</si>
  <si>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</si>
  <si>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</si>
  <si>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</si>
  <si>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</si>
  <si>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</si>
  <si>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</si>
  <si>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</si>
  <si>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</si>
  <si>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</si>
  <si>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</si>
  <si>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</si>
  <si>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</si>
  <si>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</si>
  <si>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</si>
  <si>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</si>
  <si>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</si>
  <si>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</si>
  <si>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</si>
  <si>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</si>
  <si>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</si>
  <si>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</si>
  <si>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</si>
  <si>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</si>
  <si>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</si>
  <si>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</si>
  <si>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</si>
  <si>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</si>
  <si>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</si>
  <si>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</si>
  <si>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</si>
  <si>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</si>
  <si>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</si>
  <si>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</si>
  <si>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</si>
  <si>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</si>
  <si>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</si>
  <si>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</si>
  <si>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</si>
  <si>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</si>
  <si>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</si>
  <si>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</si>
  <si>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</si>
  <si>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</si>
  <si>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</si>
  <si>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</si>
  <si>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</si>
  <si>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</si>
  <si>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</si>
  <si>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</si>
  <si>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</si>
  <si>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</si>
  <si>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</si>
  <si>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</si>
  <si>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</si>
  <si>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</si>
  <si>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</si>
  <si>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</si>
  <si>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</si>
  <si>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</si>
  <si>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</si>
  <si>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</si>
  <si>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</si>
  <si>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</si>
  <si>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</si>
  <si>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</si>
  <si>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</si>
  <si>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</si>
  <si>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</si>
  <si>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</si>
  <si>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</si>
  <si>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</si>
  <si>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</si>
  <si>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</si>
  <si>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</si>
  <si>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</si>
  <si>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</si>
  <si>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</si>
  <si>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</si>
  <si>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</si>
  <si>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</si>
  <si>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</si>
  <si>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</si>
  <si>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</si>
  <si>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</si>
  <si>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</si>
  <si>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</si>
  <si>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</si>
  <si>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</si>
  <si>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</si>
  <si>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</si>
  <si>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</si>
  <si>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</si>
  <si>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</si>
  <si>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</si>
  <si>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</si>
  <si>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</si>
  <si>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</si>
  <si>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</si>
  <si>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</si>
  <si>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</si>
  <si>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</si>
  <si>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</si>
  <si>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</si>
  <si>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</si>
  <si>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</si>
  <si>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</si>
  <si>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</si>
  <si>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</si>
  <si>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</si>
  <si>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</si>
  <si>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</si>
  <si>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</si>
  <si>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</si>
  <si>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</si>
  <si>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</si>
  <si>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</si>
  <si>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</si>
  <si>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</si>
  <si>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</si>
  <si>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</si>
  <si>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</si>
  <si>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</si>
  <si>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</si>
  <si>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</si>
  <si>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</si>
  <si>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</si>
  <si>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</si>
  <si>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</si>
  <si>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</si>
  <si>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</si>
  <si>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</si>
  <si>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</si>
  <si>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</si>
  <si>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</si>
  <si>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</si>
  <si>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</si>
  <si>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</si>
  <si>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</si>
  <si>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</si>
  <si>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</si>
  <si>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</si>
  <si>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</si>
  <si>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</si>
  <si>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</si>
  <si>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</si>
  <si>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</si>
  <si>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</si>
  <si>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</si>
  <si>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</si>
  <si>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</si>
  <si>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</si>
  <si>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</si>
  <si>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</si>
  <si>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</si>
  <si>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</si>
  <si>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</si>
  <si>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</si>
  <si>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</si>
  <si>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</si>
  <si>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</si>
  <si>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</si>
  <si>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</si>
  <si>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</si>
  <si>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</si>
  <si>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</si>
  <si>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</si>
  <si>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</si>
  <si>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</si>
  <si>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</si>
  <si>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</si>
  <si>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</si>
  <si>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</si>
  <si>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</si>
  <si>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</si>
  <si>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</si>
  <si>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</si>
  <si>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</si>
  <si>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</si>
  <si>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</si>
  <si>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</si>
  <si>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</si>
  <si>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</si>
  <si>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</si>
  <si>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</si>
  <si>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</si>
  <si>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</si>
  <si>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</si>
  <si>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</si>
  <si>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</si>
  <si>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</si>
  <si>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</si>
  <si>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</si>
  <si>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</si>
  <si>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</si>
  <si>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</si>
  <si>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</si>
  <si>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</si>
  <si>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</si>
  <si>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</si>
  <si>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</si>
  <si>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</si>
  <si>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</si>
  <si>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</si>
  <si>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</si>
  <si>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</si>
  <si>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</si>
  <si>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</si>
  <si>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</si>
  <si>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</si>
  <si>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</si>
  <si>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</si>
  <si>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</si>
  <si>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</si>
  <si>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</si>
  <si>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</si>
  <si>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</si>
  <si>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</si>
  <si>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</si>
  <si>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</si>
  <si>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</si>
  <si>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</si>
  <si>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</si>
  <si>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</si>
  <si>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</si>
  <si>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</si>
  <si>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</si>
  <si>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</si>
  <si>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</si>
  <si>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</si>
  <si>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</si>
  <si>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</si>
  <si>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</si>
  <si>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</si>
  <si>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</si>
  <si>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</si>
  <si>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</si>
  <si>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</si>
  <si>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</si>
  <si>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</si>
  <si>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</si>
  <si>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</si>
  <si>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</si>
  <si>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</si>
  <si>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</si>
  <si>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</si>
  <si>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</si>
  <si>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</si>
  <si>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</si>
  <si>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</si>
  <si>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</si>
  <si>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</si>
  <si>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</si>
  <si>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</si>
  <si>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</si>
  <si>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</si>
  <si>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</si>
  <si>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</si>
  <si>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</si>
  <si>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</si>
  <si>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</si>
  <si>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</si>
  <si>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</si>
  <si>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</si>
  <si>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</si>
  <si>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</si>
  <si>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</si>
  <si>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</si>
  <si>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</si>
  <si>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</si>
  <si>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</si>
  <si>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</si>
  <si>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</si>
  <si>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</si>
  <si>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</si>
  <si>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</si>
  <si>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</si>
  <si>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</si>
  <si>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</si>
  <si>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</si>
  <si>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</si>
  <si>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</si>
  <si>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</si>
  <si>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</si>
  <si>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</si>
  <si>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</si>
  <si>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</si>
  <si>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</si>
  <si>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</si>
  <si>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</si>
  <si>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</si>
  <si>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</si>
  <si>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</si>
  <si>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</si>
  <si>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</si>
  <si>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</si>
  <si>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</si>
  <si>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</si>
  <si>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</si>
  <si>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</si>
  <si>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</si>
  <si>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</si>
  <si>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</si>
  <si>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</si>
  <si>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</si>
  <si>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</si>
  <si>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</si>
  <si>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</si>
  <si>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</si>
  <si>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</si>
  <si>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</si>
  <si>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</si>
  <si>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</si>
  <si>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</si>
  <si>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</si>
  <si>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</si>
  <si>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</si>
  <si>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</si>
  <si>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</si>
  <si>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</si>
  <si>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</si>
  <si>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</si>
  <si>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</si>
  <si>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</si>
  <si>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</si>
  <si>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</si>
  <si>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</si>
  <si>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</si>
  <si>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</si>
  <si>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</si>
  <si>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</si>
  <si>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</si>
  <si>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</si>
  <si>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</si>
  <si>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</si>
  <si>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</si>
  <si>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</si>
  <si>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</si>
  <si>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</si>
  <si>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</si>
  <si>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</si>
  <si>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</si>
  <si>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</si>
  <si>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</si>
  <si>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</si>
  <si>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</si>
  <si>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</si>
  <si>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</si>
  <si>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</si>
  <si>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</si>
  <si>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</si>
  <si>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</si>
  <si>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</si>
  <si>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</si>
  <si>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</si>
  <si>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</si>
  <si>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</si>
  <si>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</si>
  <si>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</si>
  <si>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</si>
  <si>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</si>
  <si>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</si>
  <si>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</si>
  <si>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</si>
  <si>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</si>
  <si>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</si>
  <si>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</si>
  <si>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</si>
  <si>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</si>
  <si>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</si>
  <si>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</si>
  <si>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</si>
  <si>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</si>
  <si>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</si>
  <si>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</si>
  <si>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</si>
  <si>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</si>
  <si>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</si>
  <si>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</si>
  <si>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</si>
  <si>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</si>
  <si>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</si>
  <si>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</si>
  <si>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</si>
  <si>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</si>
  <si>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</si>
  <si>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</si>
  <si>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</si>
  <si>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</si>
  <si>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</si>
  <si>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</si>
  <si>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</si>
  <si>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</si>
  <si>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</si>
  <si>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</si>
  <si>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</si>
  <si>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</si>
  <si>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</si>
  <si>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</si>
  <si>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</si>
  <si>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</si>
  <si>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</si>
  <si>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</si>
  <si>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</si>
  <si>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</si>
  <si>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</si>
  <si>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</si>
  <si>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</si>
  <si>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</si>
  <si>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</si>
  <si>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</si>
  <si>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</si>
  <si>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</si>
  <si>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</si>
  <si>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</si>
  <si>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</si>
  <si>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</si>
  <si>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</si>
  <si>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</si>
  <si>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</si>
  <si>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</si>
  <si>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</si>
  <si>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</si>
  <si>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</si>
  <si>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</si>
  <si>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</si>
  <si>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</si>
  <si>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</si>
  <si>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</si>
  <si>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</si>
  <si>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</si>
  <si>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</si>
  <si>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</si>
  <si>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</si>
  <si>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</si>
  <si>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</si>
  <si>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</si>
  <si>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</si>
  <si>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</si>
  <si>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</si>
  <si>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</si>
  <si>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</si>
  <si>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</si>
  <si>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</si>
  <si>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</si>
  <si>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</si>
  <si>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</si>
  <si>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</si>
  <si>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</si>
  <si>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</si>
  <si>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</si>
  <si>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</si>
  <si>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</si>
  <si>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</si>
  <si>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</si>
  <si>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</si>
  <si>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</si>
  <si>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</si>
  <si>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</si>
  <si>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</si>
  <si>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</si>
  <si>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</si>
  <si>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</si>
  <si>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</si>
  <si>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</si>
  <si>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</si>
  <si>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</si>
  <si>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</si>
  <si>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</si>
  <si>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</si>
  <si>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</si>
  <si>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</si>
  <si>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</si>
  <si>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</si>
  <si>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</si>
  <si>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</si>
  <si>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</si>
  <si>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</si>
  <si>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</si>
  <si>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</si>
  <si>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</si>
  <si>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</si>
  <si>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</si>
  <si>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</si>
  <si>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</si>
  <si>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</si>
  <si>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</si>
  <si>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</si>
  <si>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</si>
  <si>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</si>
  <si>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</si>
  <si>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</si>
  <si>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</si>
  <si>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</si>
  <si>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</si>
  <si>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</si>
  <si>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</si>
  <si>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</si>
  <si>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</si>
  <si>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</si>
  <si>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</si>
  <si>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</si>
  <si>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</si>
  <si>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</si>
  <si>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</si>
  <si>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</si>
  <si>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</si>
  <si>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</si>
  <si>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</si>
  <si>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</si>
  <si>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</si>
  <si>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</si>
  <si>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</si>
  <si>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</si>
  <si>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</si>
  <si>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</si>
  <si>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</si>
  <si>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</si>
  <si>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</si>
  <si>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</si>
  <si>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</si>
  <si>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</si>
  <si>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</si>
  <si>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</si>
  <si>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</si>
  <si>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</si>
  <si>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</si>
  <si>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</si>
  <si>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</si>
  <si>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</si>
  <si>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</si>
  <si>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</si>
  <si>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</si>
  <si>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</si>
  <si>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</si>
  <si>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</si>
  <si>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</si>
  <si>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</si>
  <si>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</si>
  <si>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</si>
  <si>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</si>
  <si>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</si>
  <si>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</si>
  <si>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</si>
  <si>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</si>
  <si>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</si>
  <si>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</si>
  <si>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</si>
  <si>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</si>
  <si>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</si>
  <si>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</si>
  <si>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</si>
  <si>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</si>
  <si>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</si>
  <si>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</si>
  <si>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</si>
  <si>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</si>
  <si>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</si>
  <si>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</si>
  <si>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</si>
  <si>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</si>
  <si>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</si>
  <si>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</si>
  <si>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</si>
  <si>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</si>
  <si>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</si>
  <si>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</si>
  <si>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</si>
  <si>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</si>
  <si>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</si>
  <si>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</si>
  <si>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</si>
  <si>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</si>
  <si>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</si>
  <si>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</si>
  <si>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</si>
  <si>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</si>
  <si>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</si>
  <si>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</si>
  <si>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</si>
  <si>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</si>
  <si>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</si>
  <si>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</si>
  <si>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</si>
  <si>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</si>
  <si>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</si>
  <si>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</si>
  <si>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</si>
  <si>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</si>
  <si>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</si>
  <si>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</si>
  <si>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</si>
  <si>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</si>
  <si>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</si>
  <si>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</si>
  <si>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</si>
  <si>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</si>
  <si>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</si>
  <si>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</si>
  <si>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</si>
  <si>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</si>
  <si>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</si>
  <si>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</si>
  <si>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</si>
  <si>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</si>
  <si>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</si>
  <si>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</si>
  <si>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</si>
  <si>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</si>
  <si>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</si>
  <si>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</si>
  <si>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</si>
  <si>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</si>
  <si>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</si>
  <si>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</si>
  <si>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</si>
  <si>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</si>
  <si>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</si>
  <si>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</si>
  <si>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</si>
  <si>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</si>
  <si>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</si>
  <si>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</si>
  <si>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</si>
  <si>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</si>
  <si>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</si>
  <si>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</si>
  <si>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</si>
  <si>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</si>
  <si>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</si>
  <si>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</si>
  <si>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</si>
  <si>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</si>
  <si>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</si>
  <si>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</si>
  <si>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</si>
  <si>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</si>
  <si>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</si>
  <si>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</si>
  <si>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</si>
  <si>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</si>
  <si>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</si>
  <si>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</si>
  <si>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</si>
  <si>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</si>
  <si>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</si>
  <si>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</si>
  <si>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</si>
  <si>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</si>
  <si>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</si>
  <si>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</si>
  <si>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</si>
  <si>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</si>
  <si>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</si>
  <si>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</si>
  <si>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</si>
  <si>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</si>
  <si>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</si>
  <si>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</si>
  <si>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</si>
  <si>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</si>
  <si>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</si>
  <si>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</si>
  <si>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</si>
  <si>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</si>
  <si>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</si>
  <si>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</si>
  <si>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</si>
  <si>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</si>
  <si>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</si>
  <si>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</si>
  <si>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</si>
  <si>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</si>
  <si>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</si>
  <si>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</si>
  <si>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</si>
  <si>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</si>
  <si>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</si>
  <si>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</si>
  <si>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</si>
  <si>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</si>
  <si>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</si>
  <si>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</si>
  <si>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</si>
  <si>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</si>
  <si>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</si>
  <si>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</si>
  <si>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</si>
  <si>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</si>
  <si>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</si>
  <si>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</si>
  <si>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</si>
  <si>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</si>
  <si>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</si>
  <si>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</si>
  <si>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</si>
  <si>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</si>
  <si>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</si>
  <si>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</si>
  <si>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</si>
  <si>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</si>
  <si>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</si>
  <si>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</si>
  <si>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</si>
  <si>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</si>
  <si>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</si>
  <si>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</si>
  <si>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</si>
  <si>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</si>
  <si>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</si>
  <si>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</si>
  <si>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</si>
  <si>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</si>
  <si>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</si>
  <si>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</si>
  <si>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</si>
  <si>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</si>
  <si>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</si>
  <si>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</si>
  <si>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</si>
  <si>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</si>
  <si>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</si>
  <si>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</si>
  <si>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</si>
  <si>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</si>
  <si>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</si>
  <si>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</si>
  <si>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</si>
  <si>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</si>
  <si>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</si>
  <si>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</si>
  <si>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</si>
  <si>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</si>
  <si>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</si>
  <si>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</si>
  <si>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</si>
  <si>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</si>
  <si>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</si>
  <si>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</si>
  <si>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</si>
  <si>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</si>
  <si>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</si>
  <si>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</si>
  <si>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</si>
  <si>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</si>
  <si>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</si>
  <si>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</si>
  <si>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</si>
  <si>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</si>
  <si>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</si>
  <si>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</si>
  <si>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</si>
  <si>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</si>
  <si>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</si>
  <si>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</si>
  <si>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</si>
  <si>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</si>
  <si>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</si>
  <si>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</si>
  <si>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</si>
  <si>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</si>
  <si>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</si>
  <si>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</si>
  <si>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</si>
  <si>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</si>
  <si>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</si>
  <si>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</si>
  <si>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</si>
  <si>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</si>
  <si>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</si>
  <si>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</si>
  <si>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</si>
  <si>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</si>
  <si>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</si>
  <si>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</si>
  <si>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</si>
  <si>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</si>
  <si>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</si>
  <si>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</si>
  <si>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</si>
  <si>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</si>
  <si>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</si>
  <si>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</si>
  <si>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</si>
  <si>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</si>
  <si>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</si>
  <si>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</si>
  <si>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</si>
  <si>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</si>
  <si>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</si>
  <si>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</si>
  <si>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</si>
  <si>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</si>
  <si>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</si>
  <si>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</si>
  <si>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</si>
  <si>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</si>
  <si>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</si>
  <si>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</si>
  <si>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</si>
  <si>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</si>
  <si>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</si>
  <si>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</si>
  <si>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</si>
  <si>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</si>
  <si>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</si>
  <si>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</si>
  <si>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</si>
  <si>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</si>
  <si>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</si>
  <si>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</si>
  <si>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</si>
  <si>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</si>
  <si>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</si>
  <si>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</si>
  <si>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</si>
  <si>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</si>
  <si>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</si>
  <si>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</si>
  <si>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</si>
  <si>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</si>
  <si>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</si>
  <si>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</si>
  <si>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</si>
  <si>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</si>
  <si>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</si>
  <si>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</si>
  <si>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</si>
  <si>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</si>
  <si>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</si>
  <si>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</si>
  <si>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</si>
  <si>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</si>
  <si>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</si>
  <si>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</si>
  <si>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</si>
  <si>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</si>
  <si>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</si>
  <si>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</si>
  <si>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</si>
  <si>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</si>
  <si>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</si>
  <si>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</si>
  <si>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</si>
  <si>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</si>
  <si>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</si>
  <si>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</si>
  <si>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</si>
  <si>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</si>
  <si>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</si>
  <si>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</si>
  <si>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</si>
  <si>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</si>
  <si>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</si>
  <si>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</si>
  <si>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</si>
  <si>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</si>
  <si>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</si>
  <si>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</si>
  <si>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</si>
  <si>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</si>
  <si>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</si>
  <si>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</si>
  <si>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</si>
  <si>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</si>
  <si>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</si>
  <si>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</si>
  <si>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</si>
  <si>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</si>
  <si>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</si>
  <si>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</si>
  <si>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</si>
  <si>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</si>
  <si>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</si>
  <si>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</si>
  <si>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</si>
  <si>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</si>
  <si>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</si>
  <si>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</si>
  <si>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</si>
  <si>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</si>
  <si>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</si>
  <si>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</si>
  <si>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</si>
  <si>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</si>
  <si>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</si>
  <si>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</si>
  <si>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</si>
  <si>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</si>
  <si>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</si>
  <si>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</si>
  <si>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</si>
  <si>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</si>
  <si>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</si>
  <si>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</si>
  <si>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</si>
  <si>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</si>
  <si>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</si>
  <si>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</si>
  <si>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</si>
  <si>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</si>
  <si>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</si>
  <si>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</si>
  <si>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</si>
  <si>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</si>
  <si>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</si>
  <si>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</si>
  <si>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</si>
  <si>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</si>
  <si>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</si>
  <si>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</si>
  <si>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</si>
  <si>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</si>
  <si>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</si>
  <si>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</si>
  <si>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</si>
  <si>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</si>
  <si>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</si>
  <si>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</si>
  <si>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</si>
  <si>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</si>
  <si>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</si>
  <si>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</si>
  <si>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</si>
  <si>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</si>
  <si>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</si>
  <si>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</si>
  <si>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</si>
  <si>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</si>
  <si>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</si>
  <si>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</si>
  <si>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</si>
  <si>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</si>
  <si>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</si>
  <si>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</si>
  <si>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</si>
  <si>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</si>
  <si>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</si>
  <si>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</si>
  <si>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</si>
  <si>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</si>
  <si>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</si>
  <si>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</si>
  <si>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</si>
  <si>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</si>
  <si>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</si>
  <si>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</si>
  <si>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</si>
  <si>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</si>
  <si>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</si>
  <si>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</si>
  <si>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</si>
  <si>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</si>
  <si>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</si>
  <si>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</si>
  <si>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</si>
  <si>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</si>
  <si>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</si>
  <si>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</si>
  <si>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</si>
  <si>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</si>
  <si>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</si>
  <si>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</si>
  <si>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</si>
  <si>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</si>
  <si>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</si>
  <si>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</si>
  <si>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</si>
  <si>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</si>
  <si>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</si>
  <si>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</si>
  <si>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</si>
  <si>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</si>
  <si>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</si>
  <si>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</si>
  <si>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</si>
  <si>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</si>
  <si>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</si>
  <si>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</si>
  <si>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</si>
  <si>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</si>
  <si>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</si>
  <si>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</si>
  <si>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</si>
  <si>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</si>
  <si>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</si>
  <si>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</si>
  <si>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</si>
  <si>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</si>
  <si>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</si>
  <si>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</si>
  <si>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</si>
  <si>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</si>
  <si>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</si>
  <si>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</si>
  <si>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</si>
  <si>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</si>
  <si>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</si>
  <si>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</si>
  <si>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</si>
  <si>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</si>
  <si>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</si>
  <si>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</si>
  <si>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</si>
  <si>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</si>
  <si>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</si>
  <si>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</si>
  <si>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</si>
  <si>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</si>
  <si>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</si>
  <si>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</si>
  <si>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</si>
  <si>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</si>
  <si>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</si>
  <si>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</si>
  <si>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</si>
  <si>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</si>
  <si>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</si>
  <si>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</si>
  <si>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</si>
  <si>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</si>
  <si>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</si>
  <si>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</si>
  <si>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</si>
  <si>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</si>
  <si>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</si>
  <si>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</si>
  <si>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</si>
  <si>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</si>
  <si>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</si>
  <si>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</si>
  <si>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</si>
  <si>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</si>
  <si>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</si>
  <si>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</si>
  <si>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</si>
  <si>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</si>
  <si>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</si>
  <si>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</si>
  <si>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</si>
  <si>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</si>
  <si>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</si>
  <si>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</si>
  <si>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</si>
  <si>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</si>
  <si>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</si>
  <si>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</si>
  <si>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</si>
  <si>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</si>
  <si>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</si>
  <si>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</si>
  <si>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</si>
  <si>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</si>
  <si>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</si>
  <si>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</si>
  <si>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</si>
  <si>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</si>
  <si>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</si>
  <si>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</si>
  <si>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</si>
  <si>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</si>
  <si>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</si>
  <si>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</si>
  <si>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</si>
  <si>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</si>
  <si>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</si>
  <si>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</si>
  <si>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</si>
  <si>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</si>
  <si>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</si>
  <si>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</si>
  <si>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</si>
  <si>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</si>
  <si>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</si>
  <si>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</si>
  <si>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</si>
  <si>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</si>
  <si>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</si>
  <si>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</si>
  <si>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</si>
  <si>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</si>
  <si>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</si>
  <si>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</si>
  <si>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</si>
  <si>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</si>
  <si>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</si>
  <si>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</si>
  <si>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</si>
  <si>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</si>
  <si>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</si>
  <si>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</si>
  <si>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</si>
  <si>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</si>
  <si>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</si>
  <si>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</si>
  <si>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</si>
  <si>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</si>
  <si>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</si>
  <si>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</si>
  <si>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</si>
  <si>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</si>
  <si>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</si>
  <si>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</si>
  <si>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</si>
  <si>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</si>
  <si>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</si>
  <si>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</si>
  <si>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</si>
  <si>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</si>
  <si>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</si>
  <si>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</si>
  <si>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</si>
  <si>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</si>
  <si>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</si>
  <si>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</si>
  <si>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</si>
  <si>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</si>
  <si>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</si>
  <si>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</si>
  <si>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</si>
  <si>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</si>
  <si>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</si>
  <si>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</si>
  <si>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</si>
  <si>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</si>
  <si>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</si>
  <si>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</si>
  <si>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</si>
  <si>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</si>
  <si>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</si>
  <si>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</si>
  <si>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</si>
  <si>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</si>
  <si>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</si>
  <si>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</si>
  <si>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</si>
  <si>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</si>
  <si>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</si>
  <si>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</si>
  <si>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</si>
  <si>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</si>
  <si>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</si>
  <si>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</si>
  <si>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</si>
  <si>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</si>
  <si>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</si>
  <si>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</si>
  <si>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</si>
  <si>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</si>
  <si>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</si>
  <si>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</si>
  <si>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</si>
  <si>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</si>
  <si>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</si>
  <si>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</si>
  <si>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</si>
  <si>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</si>
  <si>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</si>
  <si>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</si>
  <si>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</si>
  <si>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</si>
  <si>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</si>
  <si>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</si>
  <si>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</si>
  <si>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</si>
  <si>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</si>
  <si>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</si>
  <si>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</si>
  <si>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</si>
  <si>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</si>
  <si>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</si>
  <si>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</si>
  <si>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</si>
  <si>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</si>
  <si>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</si>
  <si>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</si>
  <si>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</si>
  <si>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</si>
  <si>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</si>
  <si>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</si>
  <si>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</si>
  <si>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</si>
  <si>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</si>
  <si>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</si>
  <si>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</si>
  <si>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</si>
  <si>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</si>
  <si>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</si>
  <si>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</si>
  <si>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</si>
  <si>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</si>
  <si>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</si>
  <si>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</si>
  <si>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</si>
  <si>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</si>
  <si>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</si>
  <si>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</si>
  <si>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</si>
  <si>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</si>
  <si>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</si>
  <si>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</si>
  <si>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</si>
  <si>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</si>
  <si>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</si>
  <si>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</si>
  <si>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</si>
  <si>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</si>
  <si>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</si>
  <si>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</si>
  <si>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</si>
  <si>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</si>
  <si>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</si>
  <si>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</si>
  <si>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</si>
  <si>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</si>
  <si>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</si>
  <si>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</si>
  <si>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</si>
  <si>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</si>
  <si>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</si>
  <si>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</si>
  <si>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</si>
  <si>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</si>
  <si>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</si>
  <si>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</si>
  <si>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</si>
  <si>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</si>
  <si>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</si>
  <si>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</si>
  <si>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</si>
  <si>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</si>
  <si>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</si>
  <si>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</si>
  <si>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</si>
  <si>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</si>
  <si>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</si>
  <si>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</si>
  <si>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</si>
  <si>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</si>
  <si>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</si>
  <si>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</si>
  <si>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</si>
  <si>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</si>
  <si>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</si>
  <si>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</si>
  <si>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</si>
  <si>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</si>
  <si>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</si>
  <si>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</si>
  <si>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</si>
  <si>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</si>
  <si>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</si>
  <si>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</si>
  <si>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</si>
  <si>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</si>
  <si>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</si>
  <si>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</si>
  <si>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</si>
  <si>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</si>
  <si>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</si>
  <si>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</si>
  <si>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</si>
  <si>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</si>
  <si>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</si>
  <si>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</si>
  <si>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</si>
  <si>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</si>
  <si>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</si>
  <si>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</si>
  <si>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</si>
  <si>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</si>
  <si>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</si>
  <si>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</si>
  <si>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</si>
  <si>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</si>
  <si>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</si>
  <si>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</si>
  <si>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</si>
  <si>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</si>
  <si>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</si>
  <si>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</si>
  <si>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</si>
  <si>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</si>
  <si>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</si>
  <si>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</si>
  <si>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</si>
  <si>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</si>
  <si>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</si>
  <si>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</si>
  <si>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</si>
  <si>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</si>
  <si>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</si>
  <si>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</si>
  <si>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</si>
  <si>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</si>
  <si>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</si>
  <si>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</si>
  <si>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</si>
  <si>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</si>
  <si>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</si>
  <si>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</si>
  <si>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</si>
  <si>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</si>
  <si>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</si>
  <si>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</si>
  <si>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</si>
  <si>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</si>
  <si>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</si>
  <si>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</si>
  <si>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</si>
  <si>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</si>
  <si>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</si>
  <si>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</si>
  <si>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</si>
  <si>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</si>
  <si>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</si>
  <si>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</si>
  <si>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</si>
  <si>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</si>
  <si>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</si>
  <si>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</si>
  <si>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</si>
  <si>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</si>
  <si>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</si>
  <si>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</si>
  <si>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</si>
  <si>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</si>
  <si>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</si>
  <si>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</si>
  <si>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</si>
  <si>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</si>
  <si>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</si>
  <si>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</si>
  <si>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</si>
  <si>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</si>
  <si>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</si>
  <si>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</si>
  <si>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</si>
  <si>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</si>
  <si>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</si>
  <si>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</si>
  <si>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</si>
  <si>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</si>
  <si>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</si>
  <si>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</si>
  <si>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</si>
  <si>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</si>
  <si>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</si>
  <si>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</si>
  <si>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</si>
  <si>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</si>
  <si>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</si>
  <si>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</si>
  <si>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</si>
  <si>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</si>
  <si>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</si>
  <si>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</si>
  <si>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</si>
  <si>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</si>
  <si>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</si>
  <si>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</si>
  <si>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</si>
  <si>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</si>
  <si>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</si>
  <si>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</si>
  <si>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</si>
  <si>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</si>
  <si>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</si>
  <si>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</si>
  <si>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</si>
  <si>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</si>
  <si>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</si>
  <si>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</si>
  <si>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</si>
  <si>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</si>
  <si>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</si>
  <si>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</si>
  <si>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</si>
  <si>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</si>
  <si>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</si>
  <si>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</si>
  <si>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</si>
  <si>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</si>
  <si>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</si>
  <si>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</si>
  <si>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</si>
  <si>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</si>
  <si>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</si>
  <si>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</si>
  <si>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</si>
  <si>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</si>
  <si>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</si>
  <si>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</si>
  <si>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</si>
  <si>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</si>
  <si>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</si>
  <si>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</si>
  <si>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</si>
  <si>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</si>
  <si>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</si>
  <si>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</si>
  <si>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</si>
  <si>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</si>
  <si>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</si>
  <si>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</si>
  <si>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</si>
  <si>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</si>
  <si>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</si>
  <si>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</si>
  <si>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</si>
  <si>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</si>
  <si>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</si>
  <si>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</si>
  <si>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</si>
  <si>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</si>
  <si>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</si>
  <si>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</si>
  <si>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</si>
  <si>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</si>
  <si>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</si>
  <si>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</si>
  <si>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</si>
  <si>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</si>
  <si>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</si>
  <si>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</si>
  <si>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</si>
  <si>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</si>
  <si>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</si>
  <si>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</si>
  <si>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</si>
  <si>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</si>
  <si>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</si>
  <si>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</si>
  <si>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</si>
  <si>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</si>
  <si>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</si>
  <si>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</si>
  <si>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</si>
  <si>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</si>
  <si>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</si>
  <si>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</si>
  <si>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</si>
  <si>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</si>
  <si>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</si>
  <si>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</si>
  <si>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</si>
  <si>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</si>
  <si>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</si>
  <si>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</si>
  <si>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</si>
  <si>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</si>
  <si>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</si>
  <si>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</si>
  <si>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</si>
  <si>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</si>
  <si>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</si>
  <si>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</si>
  <si>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</si>
  <si>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</si>
  <si>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</si>
  <si>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</si>
  <si>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</si>
  <si>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</si>
  <si>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</si>
  <si>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</si>
  <si>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</si>
  <si>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</si>
  <si>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</si>
  <si>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</si>
  <si>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</si>
  <si>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</si>
  <si>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</si>
  <si>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</si>
  <si>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</si>
  <si>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</si>
  <si>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</si>
  <si>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</si>
  <si>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</si>
  <si>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</si>
  <si>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</si>
  <si>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</si>
  <si>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</si>
  <si>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</si>
  <si>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</si>
  <si>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</si>
  <si>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</si>
  <si>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</si>
  <si>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</si>
  <si>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</si>
  <si>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</si>
  <si>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</si>
  <si>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</si>
  <si>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</si>
  <si>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</si>
  <si>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</si>
  <si>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</si>
  <si>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</si>
  <si>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</si>
  <si>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</si>
  <si>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</si>
  <si>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</si>
  <si>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</si>
  <si>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</si>
  <si>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</si>
  <si>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</si>
  <si>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</si>
  <si>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</si>
  <si>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</si>
  <si>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</si>
  <si>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</si>
  <si>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</si>
  <si>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</si>
  <si>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</si>
  <si>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</si>
  <si>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</si>
  <si>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</si>
  <si>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</si>
  <si>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</si>
  <si>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</si>
  <si>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</si>
  <si>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</si>
  <si>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</si>
  <si>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</si>
  <si>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</si>
  <si>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</si>
  <si>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</si>
  <si>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</si>
  <si>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</si>
  <si>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</si>
  <si>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</si>
  <si>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</si>
  <si>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</si>
  <si>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</si>
  <si>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</si>
  <si>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</si>
  <si>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</si>
  <si>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</si>
  <si>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</si>
  <si>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</si>
  <si>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</si>
  <si>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</si>
  <si>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</si>
  <si>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</si>
  <si>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</si>
  <si>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</si>
  <si>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</si>
  <si>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</si>
  <si>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</si>
  <si>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</si>
  <si>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</si>
  <si>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</si>
  <si>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</si>
  <si>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</si>
  <si>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</si>
  <si>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</si>
  <si>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</si>
  <si>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</si>
  <si>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</si>
  <si>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</si>
  <si>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</si>
  <si>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</si>
  <si>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</si>
  <si>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</si>
  <si>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</si>
  <si>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</si>
  <si>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</si>
  <si>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</si>
  <si>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</si>
  <si>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</si>
  <si>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</si>
  <si>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</si>
  <si>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</si>
  <si>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</si>
  <si>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</si>
  <si>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</si>
  <si>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</si>
  <si>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</si>
  <si>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</si>
  <si>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</si>
  <si>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</si>
  <si>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</si>
  <si>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</si>
  <si>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</si>
  <si>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</si>
  <si>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</si>
  <si>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</si>
  <si>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</si>
  <si>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</si>
  <si>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</si>
  <si>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</si>
  <si>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</si>
  <si>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</si>
  <si>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</si>
  <si>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</si>
  <si>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</si>
  <si>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</si>
  <si>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</si>
  <si>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</si>
  <si>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</si>
  <si>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</si>
  <si>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</si>
  <si>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</si>
  <si>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</si>
  <si>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</si>
  <si>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</si>
  <si>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</si>
  <si>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</si>
  <si>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</si>
  <si>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</si>
  <si>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</si>
  <si>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</si>
  <si>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</si>
  <si>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</si>
  <si>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</si>
  <si>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</si>
  <si>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</si>
  <si>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</si>
  <si>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</si>
  <si>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</si>
  <si>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</si>
  <si>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</si>
  <si>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</si>
  <si>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</si>
  <si>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</si>
  <si>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</si>
  <si>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</si>
  <si>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</si>
  <si>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</si>
  <si>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</si>
  <si>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</si>
  <si>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</si>
  <si>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</si>
  <si>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</si>
  <si>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</si>
  <si>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</si>
  <si>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</si>
  <si>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</si>
  <si>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</si>
  <si>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</si>
  <si>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</si>
  <si>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</si>
  <si>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</si>
  <si>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</si>
  <si>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</si>
  <si>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</si>
  <si>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</si>
  <si>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</si>
  <si>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</si>
  <si>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</si>
  <si>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</si>
  <si>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</si>
  <si>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</si>
  <si>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</si>
  <si>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</si>
  <si>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</si>
  <si>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</si>
  <si>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</si>
  <si>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</si>
  <si>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</si>
  <si>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</si>
  <si>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</si>
  <si>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</si>
  <si>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</si>
  <si>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</si>
  <si>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</si>
  <si>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</si>
  <si>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</si>
  <si>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</si>
  <si>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</si>
  <si>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</si>
  <si>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</si>
  <si>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</si>
  <si>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</si>
  <si>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</si>
  <si>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</si>
  <si>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</si>
  <si>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</si>
  <si>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</si>
  <si>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</si>
  <si>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</si>
  <si>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</si>
  <si>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</si>
  <si>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</si>
  <si>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</si>
  <si>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</si>
  <si>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</si>
  <si>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</si>
  <si>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</si>
  <si>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</si>
  <si>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</si>
  <si>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</si>
  <si>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</si>
  <si>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</si>
  <si>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</si>
  <si>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</si>
  <si>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</si>
  <si>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</si>
  <si>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</si>
  <si>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</si>
  <si>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</si>
  <si>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</si>
  <si>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</si>
  <si>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</si>
  <si>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</si>
  <si>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</si>
  <si>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</si>
  <si>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</si>
  <si>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</si>
  <si>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</si>
  <si>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</si>
  <si>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</si>
  <si>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</si>
  <si>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</si>
  <si>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</si>
  <si>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</si>
  <si>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</si>
  <si>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</si>
  <si>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</si>
  <si>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</si>
  <si>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</si>
  <si>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</si>
  <si>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</si>
  <si>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</si>
  <si>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</si>
  <si>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</si>
  <si>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</si>
  <si>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</si>
  <si>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</si>
  <si>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</si>
  <si>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</si>
  <si>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</si>
  <si>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</si>
  <si>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</si>
  <si>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</si>
  <si>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</si>
  <si>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</si>
  <si>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</si>
  <si>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</si>
  <si>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</si>
  <si>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</si>
  <si>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</si>
  <si>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</si>
  <si>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</si>
  <si>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</si>
  <si>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</si>
  <si>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</si>
  <si>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</si>
  <si>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</si>
  <si>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</si>
  <si>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</si>
  <si>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</si>
  <si>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</si>
  <si>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</si>
  <si>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</si>
  <si>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</si>
  <si>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</si>
  <si>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</si>
  <si>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</si>
  <si>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</si>
  <si>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</si>
  <si>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</si>
  <si>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</si>
  <si>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</si>
  <si>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</si>
  <si>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</si>
  <si>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</si>
  <si>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</si>
  <si>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</si>
  <si>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</si>
  <si>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</si>
  <si>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</si>
  <si>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</si>
  <si>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</si>
  <si>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</si>
  <si>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</si>
  <si>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</si>
  <si>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</si>
  <si>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</si>
  <si>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</si>
  <si>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</si>
  <si>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</si>
  <si>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</si>
  <si>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</si>
  <si>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</si>
  <si>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</si>
  <si>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</si>
  <si>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</si>
  <si>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</si>
  <si>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</si>
  <si>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</si>
  <si>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</si>
  <si>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</si>
  <si>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</si>
  <si>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</si>
  <si>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</si>
  <si>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</si>
  <si>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</si>
  <si>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</si>
  <si>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</si>
  <si>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</si>
  <si>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</si>
  <si>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</si>
  <si>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</si>
  <si>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</si>
  <si>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</si>
  <si>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</si>
  <si>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</si>
  <si>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</si>
  <si>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</si>
  <si>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</si>
  <si>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</si>
  <si>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</si>
  <si>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</si>
  <si>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</si>
  <si>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</si>
  <si>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</si>
  <si>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</si>
  <si>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</si>
  <si>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</si>
  <si>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</si>
  <si>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</si>
  <si>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</si>
  <si>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</si>
  <si>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</si>
  <si>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</si>
  <si>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</si>
  <si>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</si>
  <si>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</si>
  <si>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</si>
  <si>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</si>
  <si>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</si>
  <si>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</si>
  <si>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</si>
  <si>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</si>
  <si>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</si>
  <si>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</si>
  <si>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</si>
  <si>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</si>
  <si>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</si>
  <si>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</si>
  <si>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</si>
  <si>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</si>
  <si>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</si>
  <si>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</si>
  <si>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</si>
  <si>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</si>
  <si>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</si>
  <si>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</si>
  <si>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</si>
  <si>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</si>
  <si>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</si>
  <si>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</si>
  <si>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</si>
  <si>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</si>
  <si>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</si>
  <si>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</si>
  <si>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</si>
  <si>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</si>
  <si>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</si>
  <si>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</si>
  <si>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</si>
  <si>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</si>
  <si>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</si>
  <si>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</si>
  <si>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</si>
  <si>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</si>
  <si>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</si>
  <si>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</si>
  <si>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</si>
  <si>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</si>
  <si>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</si>
  <si>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</si>
  <si>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</si>
  <si>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</si>
  <si>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</si>
  <si>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</si>
  <si>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</si>
  <si>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</si>
  <si>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</si>
  <si>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</si>
  <si>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</si>
  <si>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</si>
  <si>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</si>
  <si>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</si>
  <si>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</si>
  <si>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</si>
  <si>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</si>
  <si>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</si>
  <si>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</si>
  <si>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</si>
  <si>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</si>
  <si>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</si>
  <si>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</si>
  <si>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</si>
  <si>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</si>
  <si>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</si>
  <si>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</si>
  <si>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</si>
  <si>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</si>
  <si>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</si>
  <si>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</si>
  <si>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</si>
  <si>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</si>
  <si>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</si>
  <si>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</si>
  <si>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</si>
  <si>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</si>
  <si>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</si>
  <si>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</si>
  <si>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</si>
  <si>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</si>
  <si>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</si>
  <si>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</si>
  <si>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</si>
  <si>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</si>
  <si>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</si>
  <si>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</si>
  <si>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</si>
  <si>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</si>
  <si>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</si>
  <si>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</si>
  <si>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</si>
  <si>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</si>
  <si>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</si>
  <si>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</si>
  <si>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</si>
  <si>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</si>
  <si>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</si>
  <si>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</si>
  <si>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</si>
  <si>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</si>
  <si>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</si>
  <si>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</si>
  <si>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</si>
  <si>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</si>
  <si>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</si>
  <si>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</si>
  <si>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</si>
  <si>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</si>
  <si>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</si>
  <si>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</si>
  <si>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</si>
  <si>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</si>
  <si>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</si>
  <si>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</si>
  <si>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</si>
  <si>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</si>
  <si>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</si>
  <si>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</si>
  <si>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</si>
  <si>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</si>
  <si>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</si>
  <si>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</si>
  <si>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</si>
  <si>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</si>
  <si>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</si>
  <si>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</si>
  <si>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</si>
  <si>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</si>
  <si>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</si>
  <si>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</si>
  <si>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</si>
  <si>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</si>
  <si>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</si>
  <si>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</si>
  <si>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</si>
  <si>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</si>
  <si>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</si>
  <si>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</si>
  <si>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</si>
  <si>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</si>
  <si>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</si>
  <si>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</si>
  <si>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</si>
  <si>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</si>
  <si>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</si>
  <si>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</si>
  <si>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</si>
  <si>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</si>
  <si>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</si>
  <si>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</si>
  <si>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</si>
  <si>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</si>
  <si>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</si>
  <si>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</si>
  <si>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</si>
  <si>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</si>
  <si>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</si>
  <si>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</si>
  <si>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</si>
  <si>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</si>
  <si>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</si>
  <si>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</si>
  <si>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</si>
  <si>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</si>
  <si>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</si>
  <si>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</si>
  <si>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</si>
  <si>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</si>
  <si>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</si>
  <si>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</si>
  <si>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</si>
  <si>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</si>
  <si>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</si>
  <si>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</si>
  <si>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</si>
  <si>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</si>
  <si>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</si>
  <si>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</si>
  <si>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</si>
  <si>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</si>
  <si>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</si>
  <si>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</si>
  <si>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</si>
  <si>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</si>
  <si>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</si>
  <si>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</si>
  <si>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</si>
  <si>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</si>
  <si>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</si>
  <si>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</si>
  <si>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</si>
  <si>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</si>
  <si>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</si>
  <si>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</si>
  <si>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</si>
  <si>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</si>
  <si>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</si>
  <si>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</si>
  <si>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</si>
  <si>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</si>
  <si>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</si>
  <si>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</si>
  <si>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</si>
  <si>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</si>
  <si>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</si>
  <si>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</si>
  <si>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</si>
  <si>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</si>
  <si>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</si>
  <si>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</si>
  <si>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</si>
  <si>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</si>
  <si>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</si>
  <si>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</si>
  <si>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</si>
  <si>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</si>
  <si>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</si>
  <si>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</si>
  <si>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</si>
  <si>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</si>
  <si>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</si>
  <si>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</si>
  <si>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</si>
  <si>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</si>
  <si>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</si>
  <si>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</si>
  <si>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</si>
  <si>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</si>
  <si>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</si>
  <si>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</si>
  <si>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</si>
  <si>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</si>
  <si>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</si>
  <si>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</si>
  <si>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</si>
  <si>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</si>
  <si>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</si>
  <si>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</si>
  <si>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</si>
  <si>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</si>
  <si>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</si>
  <si>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</si>
  <si>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</si>
  <si>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</si>
  <si>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</si>
  <si>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</si>
  <si>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</si>
  <si>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</si>
  <si>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</si>
  <si>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</si>
  <si>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</si>
  <si>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</si>
  <si>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</si>
  <si>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</si>
  <si>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</si>
  <si>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</si>
  <si>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</si>
  <si>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</si>
  <si>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</si>
  <si>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</si>
  <si>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</si>
  <si>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</si>
  <si>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</si>
  <si>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</si>
  <si>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</si>
  <si>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</si>
  <si>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</si>
  <si>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</si>
  <si>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</si>
  <si>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</si>
  <si>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</si>
  <si>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</si>
  <si>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</si>
  <si>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</si>
  <si>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</si>
  <si>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</si>
  <si>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</si>
  <si>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</si>
  <si>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</si>
  <si>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</si>
  <si>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</si>
  <si>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</si>
  <si>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</si>
  <si>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</si>
  <si>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</si>
  <si>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</si>
  <si>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</si>
  <si>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</si>
  <si>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</si>
  <si>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</si>
  <si>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</si>
  <si>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</si>
  <si>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</si>
  <si>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</si>
  <si>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</si>
  <si>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</si>
  <si>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</si>
  <si>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</si>
  <si>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</si>
  <si>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</si>
  <si>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</si>
  <si>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</si>
  <si>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</si>
  <si>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</si>
  <si>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</si>
  <si>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</si>
  <si>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</si>
  <si>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</si>
  <si>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</si>
  <si>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</si>
  <si>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</si>
  <si>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</si>
  <si>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</si>
  <si>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</si>
  <si>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</si>
  <si>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</si>
  <si>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</si>
  <si>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</si>
  <si>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</si>
  <si>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</si>
  <si>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</si>
  <si>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</si>
  <si>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</si>
  <si>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</si>
  <si>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</si>
  <si>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</si>
  <si>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</si>
  <si>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</si>
  <si>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</si>
  <si>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</si>
  <si>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</si>
  <si>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</si>
  <si>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</si>
  <si>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</si>
  <si>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</si>
  <si>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</si>
  <si>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</si>
  <si>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</si>
  <si>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</si>
  <si>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</si>
  <si>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</si>
  <si>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</si>
  <si>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</si>
  <si>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</si>
  <si>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</si>
  <si>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</si>
  <si>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</si>
  <si>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</si>
  <si>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</si>
  <si>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</si>
  <si>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</si>
  <si>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</si>
  <si>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</si>
  <si>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</si>
  <si>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</si>
  <si>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</si>
  <si>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</si>
  <si>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</si>
  <si>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</si>
  <si>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</si>
  <si>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</si>
  <si>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</si>
  <si>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</si>
  <si>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</si>
  <si>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</si>
  <si>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</si>
  <si>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</si>
  <si>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</si>
  <si>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</si>
  <si>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</si>
  <si>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</si>
  <si>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</si>
  <si>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</si>
  <si>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</si>
  <si>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</si>
  <si>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</si>
  <si>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</si>
  <si>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</si>
  <si>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</si>
  <si>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</si>
  <si>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</si>
  <si>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</si>
  <si>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</si>
  <si>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</si>
  <si>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</si>
  <si>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</si>
  <si>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</si>
  <si>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</si>
  <si>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</si>
  <si>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</si>
  <si>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</si>
  <si>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</si>
  <si>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</si>
  <si>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</si>
  <si>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</si>
  <si>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</si>
  <si>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</si>
  <si>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</si>
  <si>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</si>
  <si>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</si>
  <si>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</si>
  <si>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</si>
  <si>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</si>
  <si>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</si>
  <si>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</si>
  <si>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</si>
  <si>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</si>
  <si>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</si>
  <si>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</si>
  <si>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</si>
  <si>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</si>
  <si>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</si>
  <si>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</si>
  <si>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</si>
  <si>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</si>
  <si>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</si>
  <si>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</si>
  <si>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</si>
  <si>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</si>
  <si>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</si>
  <si>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</si>
  <si>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</si>
  <si>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</si>
  <si>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</si>
  <si>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</si>
  <si>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</si>
  <si>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</si>
  <si>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</si>
  <si>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</si>
  <si>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</si>
  <si>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</si>
  <si>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</si>
  <si>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</si>
  <si>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</si>
  <si>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</si>
  <si>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</si>
  <si>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</si>
  <si>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</si>
  <si>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</si>
  <si>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</si>
  <si>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</si>
  <si>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</si>
  <si>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</si>
  <si>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</si>
  <si>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</si>
  <si>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</si>
  <si>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</si>
  <si>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</si>
  <si>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</si>
  <si>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</si>
  <si>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</si>
  <si>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</si>
  <si>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</si>
  <si>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</si>
  <si>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</si>
  <si>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</si>
  <si>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</si>
  <si>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</si>
  <si>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</si>
  <si>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</si>
  <si>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</si>
  <si>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</si>
  <si>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</si>
  <si>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</si>
  <si>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</si>
  <si>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</si>
  <si>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</si>
  <si>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</si>
  <si>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</si>
  <si>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</si>
  <si>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</si>
  <si>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</si>
  <si>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</si>
  <si>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</si>
  <si>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</si>
  <si>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</si>
  <si>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</si>
  <si>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</si>
  <si>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</si>
  <si>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</si>
  <si>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</si>
  <si>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</si>
  <si>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</si>
  <si>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</si>
  <si>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</si>
  <si>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</si>
  <si>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</si>
  <si>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</si>
  <si>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</si>
  <si>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</si>
  <si>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</si>
  <si>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</si>
  <si>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</si>
  <si>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</si>
  <si>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</si>
  <si>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</si>
  <si>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</si>
  <si>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</si>
  <si>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</si>
  <si>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</si>
  <si>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</si>
  <si>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</si>
  <si>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</si>
  <si>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</si>
  <si>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</si>
  <si>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</si>
  <si>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</si>
  <si>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</si>
  <si>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</si>
  <si>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</si>
  <si>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</si>
  <si>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</si>
  <si>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</si>
  <si>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</si>
  <si>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</si>
  <si>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</si>
  <si>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</si>
  <si>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</si>
  <si>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</si>
  <si>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</si>
  <si>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</si>
  <si>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</si>
  <si>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</si>
  <si>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</si>
  <si>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</si>
  <si>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</si>
  <si>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</si>
  <si>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</si>
  <si>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</si>
  <si>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</si>
  <si>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</si>
  <si>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</si>
  <si>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</si>
  <si>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</si>
  <si>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</si>
  <si>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</si>
  <si>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</si>
  <si>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</si>
  <si>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</si>
  <si>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</si>
  <si>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</si>
  <si>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</si>
  <si>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</si>
  <si>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</si>
  <si>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</si>
  <si>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</si>
  <si>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</si>
  <si>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</si>
  <si>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</si>
  <si>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</si>
  <si>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</si>
  <si>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</si>
  <si>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</si>
  <si>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</si>
  <si>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</si>
  <si>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</si>
  <si>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</si>
  <si>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</si>
  <si>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</si>
  <si>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</si>
  <si>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</si>
  <si>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</si>
  <si>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</si>
  <si>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</si>
  <si>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</si>
  <si>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</si>
  <si>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</si>
  <si>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</si>
  <si>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</si>
  <si>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</si>
  <si>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</si>
  <si>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</si>
  <si>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</si>
  <si>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</si>
  <si>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</si>
  <si>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</si>
  <si>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</si>
  <si>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</si>
  <si>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</si>
  <si>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</si>
  <si>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</si>
  <si>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</si>
  <si>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</si>
  <si>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</si>
  <si>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</si>
  <si>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</si>
  <si>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</si>
  <si>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</si>
  <si>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</si>
  <si>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</si>
  <si>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</si>
  <si>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</si>
  <si>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</si>
  <si>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</si>
  <si>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</si>
  <si>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</si>
  <si>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</si>
  <si>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</si>
  <si>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</si>
  <si>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</si>
  <si>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</si>
  <si>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</si>
  <si>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</si>
  <si>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</si>
  <si>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</si>
  <si>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</si>
  <si>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</si>
  <si>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</si>
  <si>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</si>
  <si>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</si>
  <si>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</si>
  <si>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</si>
  <si>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</si>
  <si>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</si>
  <si>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</si>
  <si>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</si>
  <si>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</si>
  <si>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</si>
  <si>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</si>
  <si>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</si>
  <si>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</si>
  <si>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</si>
  <si>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</si>
  <si>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</si>
  <si>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</si>
  <si>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</si>
  <si>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</si>
  <si>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</si>
  <si>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</si>
  <si>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</si>
  <si>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</si>
  <si>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</si>
  <si>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</si>
  <si>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</si>
  <si>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</si>
  <si>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</si>
  <si>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</si>
  <si>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</si>
  <si>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</si>
  <si>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</si>
  <si>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</si>
  <si>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</si>
  <si>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</si>
  <si>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</si>
  <si>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</si>
  <si>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</si>
  <si>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</si>
  <si>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</si>
  <si>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</si>
  <si>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</si>
  <si>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</si>
  <si>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</si>
  <si>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</si>
  <si>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</si>
  <si>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</si>
  <si>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</si>
  <si>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</si>
  <si>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</si>
  <si>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</si>
  <si>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</si>
  <si>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</si>
  <si>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</si>
  <si>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</si>
  <si>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</si>
  <si>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</si>
  <si>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</si>
  <si>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</si>
  <si>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</si>
  <si>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</si>
  <si>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</si>
  <si>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</si>
  <si>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</si>
  <si>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</si>
  <si>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</si>
  <si>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</si>
  <si>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</si>
  <si>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</si>
  <si>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</si>
  <si>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</si>
  <si>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</si>
  <si>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</si>
  <si>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</si>
  <si>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</si>
  <si>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</si>
  <si>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</si>
  <si>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</si>
  <si>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</si>
  <si>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</si>
  <si>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</si>
  <si>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</si>
  <si>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</si>
  <si>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</si>
  <si>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</si>
  <si>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</si>
  <si>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</si>
  <si>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</si>
  <si>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</si>
  <si>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</si>
  <si>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</si>
  <si>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</si>
  <si>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</si>
  <si>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</si>
  <si>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</si>
  <si>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</si>
  <si>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</si>
  <si>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</si>
  <si>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</si>
  <si>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</si>
  <si>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</si>
  <si>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</si>
  <si>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</si>
  <si>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</si>
  <si>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</si>
  <si>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</si>
  <si>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</si>
  <si>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</si>
  <si>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</si>
  <si>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</si>
  <si>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</si>
  <si>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</si>
  <si>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</si>
  <si>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</si>
  <si>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</si>
  <si>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</si>
  <si>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</si>
  <si>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</si>
  <si>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</si>
  <si>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</si>
  <si>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</si>
  <si>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</si>
  <si>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</si>
  <si>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</si>
  <si>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</si>
  <si>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</si>
  <si>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</si>
  <si>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</si>
  <si>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</si>
  <si>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</si>
  <si>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</si>
  <si>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</si>
  <si>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</si>
  <si>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</si>
  <si>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</si>
  <si>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</si>
  <si>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</si>
  <si>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</si>
  <si>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</si>
  <si>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</si>
  <si>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</si>
  <si>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</si>
  <si>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</si>
  <si>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</si>
  <si>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</si>
  <si>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</si>
  <si>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</si>
  <si>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</si>
  <si>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</si>
  <si>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</si>
  <si>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</si>
  <si>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</si>
  <si>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</si>
  <si>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</si>
  <si>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</si>
  <si>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</si>
  <si>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</si>
  <si>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</si>
  <si>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</si>
  <si>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</si>
  <si>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</si>
  <si>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</si>
  <si>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</si>
  <si>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</si>
  <si>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</si>
  <si>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</si>
  <si>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</si>
  <si>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</si>
  <si>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</si>
  <si>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</si>
  <si>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</si>
  <si>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</si>
  <si>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</si>
  <si>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</si>
  <si>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</si>
  <si>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</si>
  <si>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</si>
  <si>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</si>
  <si>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</si>
  <si>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</si>
  <si>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</si>
  <si>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</si>
  <si>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</si>
  <si>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</si>
  <si>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</si>
  <si>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</si>
  <si>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</si>
  <si>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</si>
  <si>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</si>
  <si>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</si>
  <si>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</si>
  <si>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</si>
  <si>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</si>
  <si>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</si>
  <si>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</si>
  <si>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</si>
  <si>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</si>
  <si>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</si>
  <si>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</si>
  <si>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</si>
  <si>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</si>
  <si>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</si>
  <si>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</si>
  <si>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</si>
  <si>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</si>
  <si>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</si>
  <si>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</si>
  <si>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</si>
  <si>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</si>
  <si>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</si>
  <si>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</si>
  <si>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</si>
  <si>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</si>
  <si>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</si>
  <si>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</si>
  <si>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</si>
  <si>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</si>
  <si>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</si>
  <si>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</si>
  <si>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</si>
  <si>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</si>
  <si>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</si>
  <si>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</si>
  <si>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</si>
  <si>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</si>
  <si>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</si>
  <si>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</si>
  <si>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</si>
  <si>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</si>
  <si>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</si>
  <si>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</si>
  <si>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</si>
  <si>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</si>
  <si>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</si>
  <si>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</si>
  <si>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</si>
  <si>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</si>
  <si>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</si>
  <si>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</si>
  <si>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</si>
  <si>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</si>
  <si>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</si>
  <si>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</si>
  <si>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</si>
  <si>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</si>
  <si>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</si>
  <si>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</si>
  <si>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</si>
  <si>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</si>
  <si>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</si>
  <si>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</si>
  <si>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</si>
  <si>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</si>
  <si>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</si>
  <si>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</si>
  <si>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</si>
  <si>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</si>
  <si>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</si>
  <si>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</si>
  <si>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</si>
  <si>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</si>
  <si>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</si>
  <si>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</si>
  <si>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</si>
  <si>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</si>
  <si>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</si>
  <si>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</si>
  <si>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</si>
  <si>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</si>
  <si>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</si>
  <si>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</si>
  <si>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</si>
  <si>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</si>
  <si>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</si>
  <si>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</si>
  <si>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</si>
  <si>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</si>
  <si>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</si>
  <si>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</si>
  <si>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</si>
  <si>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</si>
  <si>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</si>
  <si>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</si>
  <si>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</si>
  <si>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</si>
  <si>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</si>
  <si>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</si>
  <si>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</si>
  <si>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</si>
  <si>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</si>
  <si>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</si>
  <si>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</si>
  <si>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</si>
  <si>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</si>
  <si>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</si>
  <si>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</si>
  <si>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</si>
  <si>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</si>
  <si>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</si>
  <si>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</si>
  <si>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</si>
  <si>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</si>
  <si>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</si>
  <si>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</si>
  <si>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</si>
  <si>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</si>
  <si>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</si>
  <si>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</si>
  <si>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</si>
  <si>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</si>
  <si>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</si>
  <si>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</si>
  <si>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</si>
  <si>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</si>
  <si>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</si>
  <si>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</si>
  <si>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</si>
  <si>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</si>
  <si>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</si>
  <si>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</si>
  <si>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</si>
  <si>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</si>
  <si>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</si>
  <si>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</si>
  <si>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</si>
  <si>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</si>
  <si>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</si>
  <si>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</si>
  <si>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</si>
  <si>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</si>
  <si>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</si>
  <si>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</si>
  <si>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</si>
  <si>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</si>
  <si>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</si>
  <si>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</si>
  <si>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</si>
  <si>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</si>
  <si>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</si>
  <si>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</si>
  <si>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</si>
  <si>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</si>
  <si>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</si>
  <si>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</si>
  <si>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</si>
  <si>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</si>
  <si>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</si>
  <si>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</si>
  <si>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</si>
  <si>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</si>
  <si>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</si>
  <si>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</si>
  <si>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</si>
  <si>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</si>
  <si>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</si>
  <si>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</si>
  <si>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</si>
  <si>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</si>
  <si>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</si>
  <si>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</si>
  <si>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</si>
  <si>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</si>
  <si>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</si>
  <si>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</si>
  <si>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</si>
  <si>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</si>
  <si>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</si>
  <si>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</si>
  <si>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</si>
  <si>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</si>
  <si>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</si>
  <si>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</si>
  <si>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</si>
  <si>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</si>
  <si>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</si>
  <si>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</si>
  <si>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</si>
  <si>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</si>
  <si>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</si>
  <si>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</si>
  <si>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</si>
  <si>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</si>
  <si>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</si>
  <si>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</si>
  <si>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</si>
  <si>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</si>
  <si>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</si>
  <si>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</si>
  <si>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</si>
  <si>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</si>
  <si>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</si>
  <si>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</si>
  <si>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</si>
  <si>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</si>
  <si>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</si>
  <si>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</si>
  <si>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</si>
  <si>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</si>
  <si>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</si>
  <si>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</si>
  <si>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</si>
  <si>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</si>
  <si>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</si>
  <si>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</si>
  <si>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</si>
  <si>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</si>
  <si>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</si>
  <si>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</si>
  <si>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</si>
  <si>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</si>
  <si>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</si>
  <si>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</si>
  <si>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</si>
  <si>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</si>
  <si>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</si>
  <si>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</si>
  <si>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</si>
  <si>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</si>
  <si>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</si>
  <si>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</si>
  <si>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</si>
  <si>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</si>
  <si>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</si>
  <si>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</si>
  <si>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</si>
  <si>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</si>
  <si>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</si>
  <si>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</si>
  <si>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</si>
  <si>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</si>
  <si>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</si>
  <si>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</si>
  <si>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</si>
  <si>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</si>
  <si>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</si>
  <si>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</si>
  <si>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</si>
  <si>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</si>
  <si>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</si>
  <si>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</si>
  <si>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</si>
  <si>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</si>
  <si>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</si>
  <si>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</si>
  <si>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</si>
  <si>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</si>
  <si>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</si>
  <si>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</si>
  <si>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</si>
  <si>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</si>
  <si>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</si>
  <si>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</si>
  <si>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</si>
  <si>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</si>
  <si>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</si>
  <si>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</si>
  <si>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</si>
  <si>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</si>
  <si>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</si>
  <si>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</si>
  <si>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</si>
  <si>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</si>
  <si>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</si>
  <si>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</si>
  <si>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</si>
  <si>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</si>
  <si>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</si>
  <si>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</si>
  <si>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</si>
  <si>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</si>
  <si>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</si>
  <si>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</si>
  <si>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</si>
  <si>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</si>
  <si>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</si>
  <si>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</si>
  <si>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</si>
  <si>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</si>
  <si>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</si>
  <si>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</si>
  <si>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</si>
  <si>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</si>
  <si>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</si>
  <si>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</si>
  <si>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</si>
  <si>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</si>
  <si>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</si>
  <si>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</si>
  <si>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</si>
  <si>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</si>
  <si>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</si>
  <si>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</si>
  <si>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</si>
  <si>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</si>
  <si>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</si>
  <si>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</si>
  <si>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</si>
  <si>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</si>
  <si>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</si>
  <si>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</si>
  <si>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</si>
  <si>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</si>
  <si>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</si>
  <si>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</si>
  <si>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</si>
  <si>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</si>
  <si>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</si>
  <si>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</si>
  <si>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</si>
  <si>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</si>
  <si>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</si>
  <si>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</si>
  <si>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</si>
  <si>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</si>
  <si>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</si>
  <si>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</si>
  <si>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</si>
  <si>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</si>
  <si>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</si>
  <si>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</si>
  <si>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</si>
  <si>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</si>
  <si>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</si>
  <si>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</si>
  <si>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</si>
  <si>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</si>
  <si>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</si>
  <si>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</si>
  <si>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</si>
  <si>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</si>
  <si>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</si>
  <si>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</si>
  <si>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</si>
  <si>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</si>
  <si>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</si>
  <si>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</si>
  <si>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</si>
  <si>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</si>
  <si>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</si>
  <si>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</si>
  <si>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</si>
  <si>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</si>
  <si>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</si>
  <si>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</si>
  <si>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</si>
  <si>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</si>
  <si>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</si>
  <si>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</si>
  <si>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</si>
  <si>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</si>
  <si>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</si>
  <si>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</si>
  <si>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</si>
  <si>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</si>
  <si>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</si>
  <si>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</si>
  <si>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</si>
  <si>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</si>
  <si>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</si>
  <si>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</si>
  <si>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</si>
  <si>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</si>
  <si>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</si>
  <si>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</si>
  <si>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</si>
  <si>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</si>
  <si>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</si>
  <si>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</si>
  <si>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</si>
  <si>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</si>
  <si>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</si>
  <si>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</si>
  <si>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</si>
  <si>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</si>
  <si>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</si>
  <si>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</si>
  <si>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</si>
  <si>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</si>
  <si>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</si>
  <si>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</si>
  <si>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</si>
  <si>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</si>
  <si>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</si>
  <si>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</si>
  <si>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</si>
  <si>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</si>
  <si>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</si>
  <si>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</si>
  <si>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</si>
  <si>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</si>
  <si>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</si>
  <si>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</si>
  <si>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</si>
  <si>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</si>
  <si>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</si>
  <si>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</si>
  <si>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</si>
  <si>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</si>
  <si>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</si>
  <si>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</si>
  <si>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</si>
  <si>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</si>
  <si>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</si>
  <si>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</si>
  <si>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</si>
  <si>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</si>
  <si>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</si>
  <si>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</si>
  <si>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</si>
  <si>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</si>
  <si>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</si>
  <si>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</si>
  <si>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</si>
  <si>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</si>
  <si>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</si>
  <si>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</si>
  <si>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</si>
  <si>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</si>
  <si>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</si>
  <si>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</si>
  <si>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</si>
  <si>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</si>
  <si>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</si>
  <si>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</si>
  <si>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</si>
  <si>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</si>
  <si>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</si>
  <si>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</si>
  <si>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</si>
  <si>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</si>
  <si>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</si>
  <si>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</si>
  <si>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</si>
  <si>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</si>
  <si>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</si>
  <si>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</si>
  <si>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</si>
  <si>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</si>
  <si>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</si>
  <si>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</si>
  <si>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</si>
  <si>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</si>
  <si>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</si>
  <si>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</si>
  <si>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</si>
  <si>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</si>
  <si>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</si>
  <si>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</si>
  <si>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</si>
  <si>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</si>
  <si>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</si>
  <si>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</si>
  <si>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</si>
  <si>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</si>
  <si>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</si>
  <si>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</si>
  <si>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</si>
  <si>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</si>
  <si>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</si>
  <si>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</si>
  <si>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</si>
  <si>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</si>
  <si>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</si>
  <si>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</si>
  <si>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</si>
  <si>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</si>
  <si>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</si>
  <si>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</si>
  <si>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</si>
  <si>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</si>
  <si>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</si>
  <si>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</si>
  <si>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</si>
  <si>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</si>
  <si>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</si>
  <si>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</si>
  <si>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</si>
  <si>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</si>
  <si>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</si>
  <si>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</si>
  <si>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</si>
  <si>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</si>
  <si>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</si>
  <si>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</si>
  <si>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</si>
  <si>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</si>
  <si>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</si>
  <si>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</si>
  <si>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</si>
  <si>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</si>
  <si>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</si>
  <si>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</si>
  <si>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</si>
  <si>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</si>
  <si>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</si>
  <si>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</si>
  <si>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</si>
  <si>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</si>
  <si>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</si>
  <si>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</si>
  <si>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</si>
  <si>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</si>
  <si>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</si>
  <si>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</si>
  <si>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</si>
  <si>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</si>
  <si>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</si>
  <si>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</si>
  <si>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</si>
  <si>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</si>
  <si>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</si>
  <si>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</si>
  <si>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</si>
  <si>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</si>
  <si>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</si>
  <si>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</si>
  <si>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</si>
  <si>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</si>
  <si>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</si>
  <si>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</si>
  <si>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</si>
  <si>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</si>
  <si>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</si>
  <si>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</si>
  <si>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</si>
  <si>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</si>
  <si>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</si>
  <si>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</si>
  <si>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</si>
  <si>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</si>
  <si>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</si>
  <si>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</si>
  <si>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</si>
  <si>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</si>
  <si>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</si>
  <si>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</si>
  <si>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</si>
  <si>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</si>
  <si>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</si>
  <si>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</si>
  <si>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</si>
  <si>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</si>
  <si>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</si>
  <si>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</si>
  <si>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</si>
  <si>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</si>
  <si>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</si>
  <si>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</si>
  <si>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</si>
  <si>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</si>
  <si>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</si>
  <si>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</si>
  <si>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</si>
  <si>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</si>
  <si>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</si>
  <si>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</si>
  <si>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</si>
  <si>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</si>
  <si>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</si>
  <si>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</si>
  <si>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</si>
  <si>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</si>
  <si>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</si>
  <si>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</si>
  <si>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</si>
  <si>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</si>
  <si>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</si>
  <si>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</si>
  <si>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</si>
  <si>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</si>
  <si>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</si>
  <si>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</si>
  <si>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</si>
  <si>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</si>
  <si>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</si>
  <si>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</si>
  <si>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</si>
  <si>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</si>
  <si>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</si>
  <si>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</si>
  <si>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</si>
  <si>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</si>
  <si>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</si>
  <si>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</si>
  <si>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</si>
  <si>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</si>
  <si>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</si>
  <si>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</si>
  <si>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</si>
  <si>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</si>
  <si>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</si>
  <si>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</si>
  <si>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</si>
  <si>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</si>
  <si>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</si>
  <si>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</si>
  <si>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</si>
  <si>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</si>
  <si>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</si>
  <si>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</si>
  <si>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</si>
  <si>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</si>
  <si>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</si>
  <si>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</si>
  <si>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</si>
  <si>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</si>
  <si>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</si>
  <si>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</si>
  <si>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</si>
  <si>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</si>
  <si>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</si>
  <si>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</si>
  <si>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</si>
  <si>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</si>
  <si>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</si>
  <si>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</si>
  <si>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</si>
  <si>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</si>
  <si>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</si>
  <si>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</si>
  <si>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</si>
  <si>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</si>
  <si>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</si>
  <si>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</si>
  <si>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</si>
  <si>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</si>
  <si>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</si>
  <si>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</si>
  <si>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</si>
  <si>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</si>
  <si>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</si>
  <si>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</si>
  <si>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</si>
  <si>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</si>
  <si>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</si>
  <si>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</si>
  <si>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</si>
  <si>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</si>
  <si>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</si>
  <si>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</si>
  <si>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</si>
  <si>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</si>
  <si>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</si>
  <si>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</si>
  <si>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</si>
  <si>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</si>
  <si>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</si>
  <si>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</si>
  <si>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</si>
  <si>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</si>
  <si>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</si>
  <si>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</si>
  <si>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</si>
  <si>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</si>
  <si>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</si>
  <si>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</si>
  <si>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</si>
  <si>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</si>
  <si>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</si>
  <si>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</si>
  <si>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</si>
  <si>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</si>
  <si>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</si>
  <si>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</si>
  <si>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</si>
  <si>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</si>
  <si>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</si>
  <si>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</si>
  <si>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</si>
  <si>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</si>
  <si>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</si>
  <si>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</si>
  <si>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</si>
  <si>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</si>
  <si>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</si>
  <si>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</si>
  <si>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</si>
  <si>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</si>
  <si>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</si>
  <si>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</si>
  <si>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</si>
  <si>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</si>
  <si>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</si>
  <si>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</si>
  <si>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</si>
  <si>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</si>
  <si>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</si>
  <si>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</si>
  <si>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</si>
  <si>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</si>
  <si>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</si>
  <si>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</si>
  <si>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</si>
  <si>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</si>
  <si>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</si>
  <si>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</si>
  <si>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</si>
  <si>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</si>
  <si>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</si>
  <si>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</si>
  <si>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</si>
  <si>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</si>
  <si>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</si>
  <si>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</si>
  <si>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</si>
  <si>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</si>
  <si>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</si>
  <si>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</si>
  <si>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</si>
  <si>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</si>
  <si>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</si>
  <si>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</si>
  <si>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</si>
  <si>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</si>
  <si>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</si>
  <si>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</si>
  <si>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</si>
  <si>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</si>
  <si>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</si>
  <si>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</si>
  <si>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</si>
  <si>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</si>
  <si>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</si>
  <si>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</si>
  <si>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</si>
  <si>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</si>
  <si>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</si>
  <si>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</si>
  <si>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</si>
  <si>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</si>
  <si>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</si>
  <si>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</si>
  <si>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</si>
  <si>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</si>
  <si>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</si>
  <si>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</si>
  <si>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</si>
  <si>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</si>
  <si>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</si>
  <si>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</si>
  <si>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</si>
  <si>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</si>
  <si>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</si>
  <si>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</si>
  <si>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</si>
  <si>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</si>
  <si>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</si>
  <si>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</si>
  <si>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</si>
  <si>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</si>
  <si>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</si>
  <si>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</si>
  <si>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</si>
  <si>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</si>
  <si>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</si>
  <si>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</si>
  <si>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</si>
  <si>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</si>
  <si>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</si>
  <si>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</si>
  <si>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</si>
  <si>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</si>
  <si>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</si>
  <si>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</si>
  <si>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</si>
  <si>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</si>
  <si>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</si>
  <si>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</si>
  <si>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</si>
  <si>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</si>
  <si>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</si>
  <si>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</si>
  <si>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</si>
  <si>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</si>
  <si>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</si>
  <si>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</si>
  <si>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</si>
  <si>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</si>
  <si>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</si>
  <si>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</si>
  <si>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</si>
  <si>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</si>
  <si>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</si>
  <si>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</si>
  <si>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</si>
  <si>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</si>
  <si>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</si>
  <si>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</si>
  <si>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</si>
  <si>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</si>
  <si>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</si>
  <si>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</si>
  <si>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</si>
  <si>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</si>
  <si>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</si>
  <si>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</si>
  <si>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</si>
  <si>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</si>
  <si>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</si>
  <si>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</si>
  <si>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</si>
  <si>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</si>
  <si>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</si>
  <si>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</si>
  <si>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</si>
  <si>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</si>
  <si>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</si>
  <si>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</si>
  <si>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</si>
  <si>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</si>
  <si>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</si>
  <si>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</si>
  <si>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</si>
  <si>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</si>
  <si>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</si>
  <si>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</si>
  <si>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</si>
  <si>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</si>
  <si>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</si>
  <si>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</si>
  <si>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</si>
  <si>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</si>
  <si>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</si>
  <si>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</si>
  <si>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</si>
  <si>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</si>
  <si>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</si>
  <si>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</si>
  <si>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</si>
  <si>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</si>
  <si>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</si>
  <si>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</si>
  <si>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</si>
  <si>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</si>
  <si>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</si>
  <si>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</si>
  <si>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</si>
  <si>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</si>
  <si>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</si>
  <si>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</si>
  <si>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</si>
  <si>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</si>
  <si>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</si>
  <si>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</si>
  <si>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</si>
  <si>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</si>
  <si>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</si>
  <si>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</si>
  <si>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</si>
  <si>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</si>
  <si>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</si>
  <si>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</si>
  <si>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</si>
  <si>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</si>
  <si>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</si>
  <si>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</si>
  <si>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</si>
  <si>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</si>
  <si>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</si>
  <si>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</si>
  <si>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</si>
  <si>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</si>
  <si>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</si>
  <si>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</si>
  <si>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</si>
  <si>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</si>
  <si>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</si>
  <si>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</si>
  <si>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</si>
  <si>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</si>
  <si>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</si>
  <si>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</si>
  <si>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</si>
  <si>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</si>
  <si>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</si>
  <si>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</si>
  <si>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</si>
  <si>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</si>
  <si>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</si>
  <si>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</si>
  <si>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</si>
  <si>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</si>
  <si>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</si>
  <si>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</si>
  <si>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</si>
  <si>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</si>
  <si>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</si>
  <si>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</si>
  <si>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</si>
  <si>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</si>
  <si>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</si>
  <si>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</si>
  <si>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</si>
  <si>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</si>
  <si>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</si>
  <si>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</si>
  <si>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</si>
  <si>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</si>
  <si>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</si>
  <si>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</si>
  <si>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</si>
  <si>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</si>
  <si>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</si>
  <si>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</si>
  <si>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</si>
  <si>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</si>
  <si>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</si>
  <si>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</si>
  <si>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</si>
  <si>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</si>
  <si>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</si>
  <si>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</si>
  <si>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</si>
  <si>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</si>
  <si>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</si>
  <si>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</si>
  <si>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</si>
  <si>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</si>
  <si>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</si>
  <si>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</si>
  <si>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</si>
  <si>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</si>
  <si>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</si>
  <si>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</si>
  <si>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</si>
  <si>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</si>
  <si>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</si>
  <si>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</si>
  <si>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</si>
  <si>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</si>
  <si>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</si>
  <si>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</si>
  <si>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</si>
  <si>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</si>
  <si>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</si>
  <si>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</si>
  <si>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</si>
  <si>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</si>
  <si>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</si>
  <si>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</si>
  <si>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</si>
  <si>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</si>
  <si>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</si>
  <si>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</si>
  <si>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</si>
  <si>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</si>
  <si>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</si>
  <si>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</si>
  <si>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</si>
  <si>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</si>
  <si>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</si>
  <si>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</si>
  <si>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</si>
  <si>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</si>
  <si>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</si>
  <si>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</si>
  <si>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</si>
  <si>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</si>
  <si>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</si>
  <si>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</si>
  <si>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</si>
  <si>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</si>
  <si>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</si>
  <si>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</si>
  <si>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</si>
  <si>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</si>
  <si>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</si>
  <si>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</si>
  <si>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</si>
  <si>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</si>
  <si>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</si>
  <si>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</si>
  <si>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</si>
  <si>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</si>
  <si>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</si>
  <si>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</si>
  <si>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</si>
  <si>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</si>
  <si>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</si>
  <si>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</si>
  <si>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</si>
  <si>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</si>
  <si>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</si>
  <si>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</si>
  <si>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</si>
  <si>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</si>
  <si>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</si>
  <si>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</si>
  <si>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</si>
  <si>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</si>
  <si>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</si>
  <si>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</si>
  <si>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</si>
  <si>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</si>
  <si>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</si>
  <si>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</si>
  <si>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</si>
  <si>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</si>
  <si>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</si>
  <si>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</si>
  <si>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</si>
  <si>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</si>
  <si>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</si>
  <si>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</si>
  <si>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</si>
  <si>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</si>
  <si>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</si>
  <si>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</si>
  <si>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</si>
  <si>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</si>
  <si>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</si>
  <si>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</si>
  <si>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</si>
  <si>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</si>
  <si>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</si>
  <si>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</si>
  <si>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</si>
  <si>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</si>
  <si>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</si>
  <si>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</si>
  <si>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</si>
  <si>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</si>
  <si>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</si>
  <si>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</si>
  <si>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</si>
  <si>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</si>
  <si>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</si>
  <si>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</si>
  <si>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</si>
  <si>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</si>
  <si>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</si>
  <si>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</si>
  <si>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</si>
  <si>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</si>
  <si>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</si>
  <si>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</si>
  <si>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</si>
  <si>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</si>
  <si>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</si>
  <si>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</si>
  <si>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</si>
  <si>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</si>
  <si>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</si>
  <si>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</si>
  <si>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</si>
  <si>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</si>
  <si>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</si>
  <si>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</si>
  <si>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</si>
  <si>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</si>
  <si>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</si>
  <si>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</si>
  <si>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</si>
  <si>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</si>
  <si>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</si>
  <si>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</si>
  <si>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</si>
  <si>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</si>
  <si>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</si>
  <si>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</si>
  <si>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</si>
  <si>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</si>
  <si>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</si>
  <si>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</si>
  <si>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</si>
  <si>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</si>
  <si>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</si>
  <si>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</si>
  <si>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</si>
  <si>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</si>
  <si>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</si>
  <si>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</si>
  <si>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</si>
  <si>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</si>
  <si>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</si>
  <si>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</si>
  <si>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</si>
  <si>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</si>
  <si>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</si>
  <si>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</si>
  <si>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</si>
  <si>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</si>
  <si>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</si>
  <si>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</si>
  <si>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</si>
  <si>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</si>
  <si>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</si>
  <si>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</si>
  <si>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</si>
  <si>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</si>
  <si>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</si>
  <si>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</si>
  <si>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</si>
  <si>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</si>
  <si>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</si>
  <si>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</si>
  <si>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</si>
  <si>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</si>
  <si>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</si>
  <si>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</si>
  <si>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</si>
  <si>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</si>
  <si>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</si>
  <si>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</si>
  <si>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</si>
  <si>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</si>
  <si>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</si>
  <si>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</si>
  <si>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</si>
  <si>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</si>
  <si>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</si>
  <si>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</si>
  <si>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</si>
  <si>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</si>
  <si>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</si>
  <si>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</si>
  <si>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</si>
  <si>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</si>
  <si>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</si>
  <si>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</si>
  <si>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</si>
  <si>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</si>
  <si>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</si>
  <si>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</si>
  <si>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</si>
  <si>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</si>
  <si>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</si>
  <si>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</si>
  <si>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</si>
  <si>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</si>
  <si>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</si>
  <si>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</si>
  <si>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</si>
  <si>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</si>
  <si>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</si>
  <si>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</si>
  <si>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</si>
  <si>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</si>
  <si>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</si>
  <si>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</si>
  <si>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</si>
  <si>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</si>
  <si>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</si>
  <si>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</si>
  <si>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</si>
  <si>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</si>
  <si>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</si>
  <si>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</si>
  <si>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</si>
  <si>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</si>
  <si>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</si>
  <si>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</si>
  <si>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</si>
  <si>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</si>
  <si>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</si>
  <si>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</si>
  <si>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</si>
  <si>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</si>
  <si>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</si>
  <si>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</si>
  <si>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</si>
  <si>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</si>
  <si>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</si>
  <si>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</si>
  <si>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</si>
  <si>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</si>
  <si>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</si>
  <si>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</si>
  <si>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</si>
  <si>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</si>
  <si>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</si>
  <si>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</si>
  <si>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</si>
  <si>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</si>
  <si>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</si>
  <si>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</si>
  <si>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</si>
  <si>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</si>
  <si>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</si>
  <si>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</si>
  <si>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</si>
  <si>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</si>
  <si>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</si>
  <si>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</si>
  <si>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</si>
  <si>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</si>
  <si>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</si>
  <si>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</si>
  <si>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</si>
  <si>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</si>
  <si>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</si>
  <si>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</si>
  <si>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</si>
  <si>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</si>
  <si>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</si>
  <si>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</si>
  <si>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</si>
  <si>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</si>
  <si>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</si>
  <si>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</si>
  <si>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</si>
  <si>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</si>
  <si>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</si>
  <si>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</si>
  <si>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</si>
  <si>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</si>
  <si>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</si>
  <si>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</si>
  <si>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</si>
  <si>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</si>
  <si>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</si>
  <si>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</si>
  <si>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</si>
  <si>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</si>
  <si>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</si>
  <si>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</si>
  <si>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</si>
  <si>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</si>
  <si>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</si>
  <si>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</si>
  <si>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</si>
  <si>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</si>
  <si>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</si>
  <si>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</si>
  <si>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</si>
  <si>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</si>
  <si>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</si>
  <si>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</si>
  <si>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</si>
  <si>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</si>
  <si>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</si>
  <si>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</si>
  <si>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</si>
  <si>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</si>
  <si>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</si>
  <si>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</si>
  <si>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</si>
  <si>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</si>
  <si>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</si>
  <si>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</si>
  <si>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</si>
  <si>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</si>
  <si>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</si>
  <si>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</si>
  <si>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</si>
  <si>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</si>
  <si>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</si>
  <si>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</si>
  <si>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</si>
  <si>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</si>
  <si>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</si>
  <si>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</si>
  <si>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</si>
  <si>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</si>
  <si>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</si>
  <si>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</si>
  <si>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</si>
  <si>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</si>
  <si>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</si>
  <si>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</si>
  <si>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</si>
  <si>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</si>
  <si>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</si>
  <si>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</si>
  <si>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</si>
  <si>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</si>
  <si>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</si>
  <si>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</si>
  <si>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</si>
  <si>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</si>
  <si>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</si>
  <si>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</si>
  <si>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</si>
  <si>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</si>
  <si>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</si>
  <si>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</si>
  <si>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</si>
  <si>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</si>
  <si>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</si>
  <si>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</si>
  <si>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</si>
  <si>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</si>
  <si>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</si>
  <si>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</si>
  <si>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</si>
  <si>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</si>
  <si>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</si>
  <si>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</si>
  <si>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</si>
  <si>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</si>
  <si>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</si>
  <si>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</si>
  <si>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</si>
  <si>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</si>
  <si>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</si>
  <si>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</si>
  <si>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</si>
  <si>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</si>
  <si>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</si>
  <si>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</si>
  <si>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</si>
  <si>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</si>
  <si>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</si>
  <si>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</si>
  <si>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</si>
  <si>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</si>
  <si>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</si>
  <si>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</si>
  <si>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</si>
  <si>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</si>
  <si>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</si>
  <si>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</si>
  <si>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</si>
  <si>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</si>
  <si>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</si>
  <si>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</si>
  <si>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</si>
  <si>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</si>
  <si>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</si>
  <si>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</si>
  <si>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</si>
  <si>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</si>
  <si>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</si>
  <si>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</si>
  <si>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</si>
  <si>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</si>
  <si>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</si>
  <si>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</si>
  <si>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</si>
  <si>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</si>
  <si>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</si>
  <si>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</si>
  <si>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</si>
  <si>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</si>
  <si>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</si>
  <si>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</si>
  <si>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</si>
  <si>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</si>
  <si>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</si>
  <si>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</si>
  <si>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</si>
  <si>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</si>
  <si>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</si>
  <si>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</si>
  <si>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</si>
  <si>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</si>
  <si>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</si>
  <si>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</si>
  <si>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</si>
  <si>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</si>
  <si>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</si>
  <si>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</si>
  <si>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</si>
  <si>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</si>
  <si>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</si>
  <si>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</si>
  <si>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</si>
  <si>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</si>
  <si>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</si>
  <si>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</si>
  <si>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</si>
  <si>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</si>
  <si>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</si>
  <si>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</si>
  <si>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</si>
  <si>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</si>
  <si>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</si>
  <si>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</si>
  <si>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</si>
  <si>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</si>
  <si>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</si>
  <si>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</si>
  <si>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</si>
  <si>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</si>
  <si>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</si>
  <si>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</si>
  <si>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</si>
  <si>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</si>
  <si>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</si>
  <si>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</si>
  <si>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</si>
  <si>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</si>
  <si>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</si>
  <si>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</si>
  <si>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</si>
  <si>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</si>
  <si>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</si>
  <si>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</si>
  <si>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</si>
  <si>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</si>
  <si>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</si>
  <si>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</si>
  <si>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</si>
  <si>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</si>
  <si>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</si>
  <si>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</si>
  <si>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</si>
  <si>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</si>
  <si>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</si>
  <si>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</si>
  <si>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</si>
  <si>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</si>
  <si>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</si>
  <si>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</si>
  <si>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</si>
  <si>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</si>
  <si>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</si>
  <si>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</si>
  <si>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</si>
  <si>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</si>
  <si>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</si>
  <si>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</si>
  <si>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</si>
  <si>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</si>
  <si>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</si>
  <si>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</si>
  <si>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</si>
  <si>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</si>
  <si>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</si>
  <si>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</si>
  <si>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</si>
  <si>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</si>
  <si>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</si>
  <si>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</si>
  <si>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</si>
  <si>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</si>
  <si>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</si>
  <si>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</si>
  <si>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</si>
  <si>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</si>
  <si>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</si>
  <si>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</si>
  <si>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</si>
  <si>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</si>
  <si>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</si>
  <si>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</si>
  <si>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</si>
  <si>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</si>
  <si>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</si>
  <si>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</si>
  <si>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</si>
  <si>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</si>
  <si>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</si>
  <si>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</si>
  <si>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</si>
  <si>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</si>
  <si>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</si>
  <si>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</si>
  <si>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</si>
  <si>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</si>
  <si>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</si>
  <si>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</si>
  <si>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</si>
  <si>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</si>
  <si>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</si>
  <si>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</si>
  <si>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</si>
  <si>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</si>
  <si>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</si>
  <si>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</si>
  <si>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</si>
  <si>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</si>
  <si>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</si>
  <si>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</si>
  <si>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</si>
  <si>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</si>
  <si>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</si>
  <si>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</si>
  <si>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</si>
  <si>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</si>
  <si>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</si>
  <si>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</si>
  <si>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</si>
  <si>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</si>
  <si>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</si>
  <si>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</si>
  <si>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</si>
  <si>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</si>
  <si>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</si>
  <si>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</si>
  <si>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</si>
  <si>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</si>
  <si>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</si>
  <si>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</si>
  <si>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</si>
  <si>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</si>
  <si>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</si>
  <si>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</si>
  <si>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</si>
  <si>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</si>
  <si>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</si>
  <si>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</si>
  <si>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</si>
  <si>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</si>
  <si>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</si>
  <si>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</si>
  <si>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</si>
  <si>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</si>
  <si>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</si>
  <si>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</si>
  <si>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</si>
  <si>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</si>
  <si>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</si>
  <si>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</si>
  <si>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</si>
  <si>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</si>
  <si>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</si>
  <si>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</si>
  <si>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</si>
  <si>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</si>
  <si>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</si>
  <si>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</si>
  <si>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</si>
  <si>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</si>
  <si>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</si>
  <si>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</si>
  <si>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</si>
  <si>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</si>
  <si>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</si>
  <si>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</si>
  <si>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</si>
  <si>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</si>
  <si>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</si>
  <si>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</si>
  <si>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</si>
  <si>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</si>
  <si>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</si>
  <si>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</si>
  <si>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</si>
  <si>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</si>
  <si>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</si>
  <si>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</si>
  <si>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</si>
  <si>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</si>
  <si>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</si>
  <si>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</si>
  <si>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</si>
  <si>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</si>
  <si>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</si>
  <si>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</si>
  <si>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</si>
  <si>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</si>
  <si>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</si>
  <si>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</si>
  <si>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</si>
  <si>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</si>
  <si>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</si>
  <si>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</si>
  <si>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</si>
  <si>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</si>
  <si>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</si>
  <si>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</si>
  <si>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</si>
  <si>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</si>
  <si>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</si>
  <si>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</si>
  <si>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</si>
  <si>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</si>
  <si>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</si>
  <si>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</si>
  <si>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</si>
  <si>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</si>
  <si>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</si>
  <si>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</si>
  <si>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</si>
  <si>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</si>
  <si>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</si>
  <si>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</si>
  <si>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</si>
  <si>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</si>
  <si>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</si>
  <si>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</si>
  <si>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</si>
  <si>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</si>
  <si>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</si>
  <si>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</si>
  <si>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</si>
  <si>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</si>
  <si>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</si>
  <si>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</si>
  <si>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</si>
  <si>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</si>
  <si>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</si>
  <si>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</si>
  <si>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</si>
  <si>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</si>
  <si>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</si>
  <si>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</si>
  <si>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</si>
  <si>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</si>
  <si>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</si>
  <si>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</si>
  <si>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</si>
  <si>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</si>
  <si>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</si>
  <si>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</si>
  <si>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</si>
  <si>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</si>
  <si>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</si>
  <si>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</si>
  <si>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</si>
  <si>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</si>
  <si>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</si>
  <si>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</si>
  <si>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</si>
  <si>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</si>
  <si>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</si>
  <si>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</si>
  <si>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</si>
  <si>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</si>
  <si>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</si>
  <si>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</si>
  <si>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</si>
  <si>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</si>
  <si>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</si>
  <si>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</si>
  <si>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</si>
  <si>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</si>
  <si>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</si>
  <si>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</si>
  <si>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</si>
  <si>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</si>
  <si>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</si>
  <si>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</si>
  <si>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</si>
  <si>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</si>
  <si>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</si>
  <si>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</si>
  <si>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</si>
  <si>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</si>
  <si>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</si>
  <si>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</si>
  <si>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</si>
  <si>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</si>
  <si>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</si>
  <si>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</si>
  <si>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</si>
  <si>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</si>
  <si>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</si>
  <si>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</si>
  <si>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</si>
  <si>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</si>
  <si>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</si>
  <si>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</si>
  <si>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</si>
  <si>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</si>
  <si>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</si>
  <si>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</si>
  <si>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</si>
  <si>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</si>
  <si>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</si>
  <si>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</si>
  <si>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</si>
  <si>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</si>
  <si>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</si>
  <si>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</si>
  <si>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</si>
  <si>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</si>
  <si>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</si>
  <si>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</si>
  <si>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</si>
  <si>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</si>
  <si>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</si>
  <si>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</si>
  <si>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</si>
  <si>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</si>
  <si>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</si>
  <si>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</si>
  <si>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</si>
  <si>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</si>
  <si>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</si>
  <si>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</si>
  <si>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</si>
  <si>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</si>
  <si>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</si>
  <si>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</si>
  <si>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</si>
  <si>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</si>
  <si>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</si>
  <si>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</si>
  <si>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</si>
  <si>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</si>
  <si>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</si>
  <si>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</si>
  <si>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</si>
  <si>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</si>
  <si>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</si>
  <si>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</si>
  <si>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</si>
  <si>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</si>
  <si>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</si>
  <si>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</si>
  <si>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</si>
  <si>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</si>
  <si>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</si>
  <si>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</si>
  <si>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</si>
  <si>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</si>
  <si>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</si>
  <si>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</si>
  <si>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</si>
  <si>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</si>
  <si>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</si>
  <si>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</si>
  <si>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</si>
  <si>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</si>
  <si>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</si>
  <si>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</si>
  <si>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</si>
  <si>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</si>
  <si>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</si>
  <si>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</si>
  <si>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</si>
  <si>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</si>
  <si>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</si>
  <si>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</si>
  <si>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</si>
  <si>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</si>
  <si>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</si>
  <si>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</si>
  <si>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</si>
  <si>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</si>
  <si>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</si>
  <si>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</si>
  <si>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</si>
  <si>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</si>
  <si>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</si>
  <si>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</si>
  <si>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</si>
  <si>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</si>
  <si>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</si>
  <si>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</si>
  <si>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</si>
  <si>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</si>
  <si>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</si>
  <si>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</si>
  <si>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</si>
  <si>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</si>
  <si>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</si>
  <si>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</si>
  <si>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</si>
  <si>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</si>
  <si>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</si>
  <si>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</si>
  <si>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</si>
  <si>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</si>
  <si>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</si>
  <si>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</si>
  <si>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</si>
  <si>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</si>
  <si>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</si>
  <si>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</si>
  <si>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</si>
  <si>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</si>
  <si>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</si>
  <si>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</si>
  <si>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</si>
  <si>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</si>
  <si>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</si>
  <si>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</si>
  <si>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</si>
  <si>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</si>
  <si>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</si>
  <si>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</si>
  <si>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</si>
  <si>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</si>
  <si>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</si>
  <si>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</si>
  <si>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</si>
  <si>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</si>
  <si>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</si>
  <si>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</si>
  <si>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</si>
  <si>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</si>
  <si>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</si>
  <si>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</si>
  <si>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</si>
  <si>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</si>
  <si>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</si>
  <si>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</si>
  <si>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</si>
  <si>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</si>
  <si>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</si>
  <si>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</si>
  <si>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</si>
  <si>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</si>
  <si>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</si>
  <si>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</si>
  <si>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</si>
  <si>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</si>
  <si>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</si>
  <si>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</si>
  <si>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</si>
  <si>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</si>
  <si>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</si>
  <si>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</si>
  <si>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</si>
  <si>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</si>
  <si>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</si>
  <si>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</si>
  <si>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</si>
  <si>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</si>
  <si>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</si>
  <si>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</si>
  <si>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</si>
  <si>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</si>
  <si>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</si>
  <si>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</si>
  <si>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</si>
  <si>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</si>
  <si>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</si>
  <si>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</si>
  <si>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</si>
  <si>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</si>
  <si>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</si>
  <si>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</si>
  <si>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</si>
  <si>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</si>
  <si>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</si>
  <si>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</si>
  <si>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</si>
  <si>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</si>
  <si>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</si>
  <si>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</si>
  <si>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</si>
  <si>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</si>
  <si>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</si>
  <si>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</si>
  <si>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</si>
  <si>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</si>
  <si>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</si>
  <si>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</si>
  <si>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</si>
  <si>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</si>
  <si>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</si>
  <si>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</si>
  <si>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</si>
  <si>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</si>
  <si>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</si>
  <si>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</si>
  <si>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</si>
  <si>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</si>
  <si>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</si>
  <si>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</si>
  <si>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</si>
  <si>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</si>
  <si>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</si>
  <si>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</si>
  <si>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</si>
  <si>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</si>
  <si>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</si>
  <si>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</si>
  <si>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</si>
  <si>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</si>
  <si>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</si>
  <si>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</si>
  <si>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</si>
  <si>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</si>
  <si>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</si>
  <si>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</si>
  <si>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</si>
  <si>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</si>
  <si>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</si>
  <si>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</si>
  <si>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</si>
  <si>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</si>
  <si>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</si>
  <si>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</si>
  <si>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</si>
  <si>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</si>
  <si>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</si>
  <si>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</si>
  <si>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</si>
  <si>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</si>
  <si>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</si>
  <si>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</si>
  <si>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</si>
  <si>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</si>
  <si>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</si>
  <si>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</si>
  <si>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</si>
  <si>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</si>
  <si>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</si>
  <si>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</si>
  <si>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</si>
  <si>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</si>
  <si>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</si>
  <si>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</si>
  <si>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</si>
  <si>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</si>
  <si>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</si>
  <si>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</si>
  <si>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</si>
  <si>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</si>
  <si>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</si>
  <si>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</si>
  <si>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</si>
  <si>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</si>
  <si>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</si>
  <si>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</si>
  <si>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</si>
  <si>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</si>
  <si>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</si>
  <si>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</si>
  <si>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</si>
  <si>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</si>
  <si>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</si>
  <si>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</si>
  <si>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</si>
  <si>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</si>
  <si>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</si>
  <si>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</si>
  <si>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</si>
  <si>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</si>
  <si>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</si>
  <si>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</si>
  <si>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</si>
  <si>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</si>
  <si>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</si>
  <si>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</si>
  <si>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</si>
  <si>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</si>
  <si>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</si>
  <si>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</si>
  <si>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</si>
  <si>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</si>
  <si>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</si>
  <si>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</si>
  <si>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</si>
  <si>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</si>
  <si>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</si>
  <si>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</si>
  <si>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</si>
  <si>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</si>
  <si>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</si>
  <si>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</si>
  <si>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</si>
  <si>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</si>
  <si>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</si>
  <si>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</si>
  <si>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</si>
  <si>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</si>
  <si>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</si>
  <si>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</si>
  <si>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</si>
  <si>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</si>
  <si>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</si>
  <si>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</si>
  <si>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</si>
  <si>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</si>
  <si>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</si>
  <si>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</si>
  <si>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</si>
  <si>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</si>
  <si>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</si>
  <si>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</si>
  <si>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</si>
  <si>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</si>
  <si>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</si>
  <si>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</si>
  <si>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</si>
  <si>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</si>
  <si>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</si>
  <si>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</si>
  <si>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</si>
  <si>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</si>
  <si>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</si>
  <si>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</si>
  <si>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</si>
  <si>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</si>
  <si>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</si>
  <si>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</si>
  <si>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</si>
  <si>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</si>
  <si>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</si>
  <si>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</si>
  <si>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</si>
  <si>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</si>
  <si>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</si>
  <si>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</si>
  <si>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</si>
  <si>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</si>
  <si>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</si>
  <si>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</si>
  <si>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</si>
  <si>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</si>
  <si>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</si>
  <si>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</si>
  <si>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</si>
  <si>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</si>
  <si>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</si>
  <si>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</si>
  <si>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</si>
  <si>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</si>
  <si>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</si>
  <si>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</si>
  <si>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</si>
  <si>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</si>
  <si>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</si>
  <si>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</si>
  <si>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</si>
  <si>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</si>
  <si>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</si>
  <si>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</si>
  <si>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</si>
  <si>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</si>
  <si>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</si>
  <si>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</si>
  <si>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</si>
  <si>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</si>
  <si>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</si>
  <si>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</si>
  <si>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</si>
  <si>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</si>
  <si>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</si>
  <si>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</si>
  <si>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</si>
  <si>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</si>
  <si>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</si>
  <si>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</si>
  <si>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</si>
  <si>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</si>
  <si>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</si>
  <si>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</si>
  <si>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</si>
  <si>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</si>
  <si>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</si>
  <si>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</si>
  <si>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</si>
  <si>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</si>
  <si>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</si>
  <si>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</si>
  <si>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</si>
  <si>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</si>
  <si>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</si>
  <si>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</si>
  <si>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</si>
  <si>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</si>
  <si>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</si>
  <si>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</si>
  <si>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</si>
  <si>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</si>
  <si>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</si>
  <si>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</si>
  <si>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</si>
  <si>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</si>
  <si>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</si>
  <si>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</si>
  <si>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</si>
  <si>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</si>
  <si>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</si>
  <si>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</si>
  <si>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</si>
  <si>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</si>
  <si>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</si>
  <si>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</si>
  <si>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</si>
  <si>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</si>
  <si>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</si>
  <si>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</si>
  <si>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</si>
  <si>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</si>
  <si>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</si>
  <si>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</si>
  <si>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</si>
  <si>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</si>
  <si>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</si>
  <si>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</si>
  <si>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</si>
  <si>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</si>
  <si>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</si>
  <si>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</si>
  <si>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</si>
  <si>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</si>
  <si>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</si>
  <si>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</si>
  <si>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</si>
  <si>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</si>
  <si>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</si>
  <si>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</si>
  <si>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</si>
  <si>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</si>
  <si>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</si>
  <si>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</si>
  <si>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</si>
  <si>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</si>
  <si>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</si>
  <si>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</si>
  <si>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</si>
  <si>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</si>
  <si>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</si>
  <si>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</si>
  <si>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</si>
  <si>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</si>
  <si>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</si>
  <si>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</si>
  <si>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</si>
  <si>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</si>
  <si>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</si>
  <si>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</si>
  <si>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</si>
  <si>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</si>
  <si>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</si>
  <si>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</si>
  <si>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</si>
  <si>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</si>
  <si>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</si>
  <si>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</si>
  <si>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</si>
  <si>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</si>
  <si>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</si>
  <si>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</si>
  <si>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</si>
  <si>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</si>
  <si>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</si>
  <si>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</si>
  <si>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</si>
  <si>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</si>
  <si>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</si>
  <si>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</si>
  <si>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</si>
  <si>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</si>
  <si>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</si>
  <si>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</si>
  <si>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</si>
  <si>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</si>
  <si>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</si>
  <si>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</si>
  <si>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</si>
  <si>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</si>
  <si>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</si>
  <si>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</si>
  <si>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</si>
  <si>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</si>
  <si>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</si>
  <si>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</si>
  <si>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</si>
  <si>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</si>
  <si>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</si>
  <si>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</si>
  <si>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</si>
  <si>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</si>
  <si>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</si>
  <si>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</si>
  <si>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</si>
  <si>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</si>
  <si>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</si>
  <si>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</si>
  <si>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</si>
  <si>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</si>
  <si>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</si>
  <si>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</si>
  <si>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</si>
  <si>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</si>
  <si>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</si>
  <si>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</si>
  <si>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</si>
  <si>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</si>
  <si>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</si>
  <si>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</si>
  <si>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</si>
  <si>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</si>
  <si>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</si>
  <si>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</si>
  <si>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</si>
  <si>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</si>
  <si>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</si>
  <si>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</si>
  <si>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</si>
  <si>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</si>
  <si>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</si>
  <si>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</si>
  <si>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</si>
  <si>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</si>
  <si>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</si>
  <si>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</si>
  <si>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</si>
  <si>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</si>
  <si>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</si>
  <si>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</si>
  <si>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</si>
  <si>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</si>
  <si>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</si>
  <si>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</si>
  <si>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</si>
  <si>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</si>
  <si>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</si>
  <si>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</si>
  <si>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</si>
  <si>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</si>
  <si>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</si>
  <si>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</si>
  <si>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</si>
  <si>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</si>
  <si>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</si>
  <si>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</si>
  <si>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</si>
  <si>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</si>
  <si>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</si>
  <si>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</si>
  <si>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</si>
  <si>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</si>
  <si>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</si>
  <si>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</si>
  <si>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</si>
  <si>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</si>
  <si>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</si>
  <si>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</si>
  <si>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</si>
  <si>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</si>
  <si>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</si>
  <si>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</si>
  <si>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</si>
  <si>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</si>
  <si>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</si>
  <si>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</si>
  <si>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</si>
  <si>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</si>
  <si>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</si>
  <si>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</si>
  <si>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</si>
  <si>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</si>
  <si>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</si>
  <si>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</si>
  <si>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</si>
  <si>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</si>
  <si>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</si>
  <si>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</si>
  <si>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</si>
  <si>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</si>
  <si>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</si>
  <si>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</si>
  <si>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</si>
  <si>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</si>
  <si>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</si>
  <si>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</si>
  <si>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</si>
  <si>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</si>
  <si>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</si>
  <si>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</si>
  <si>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</si>
  <si>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</si>
  <si>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</si>
  <si>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</si>
  <si>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</si>
  <si>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</si>
  <si>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</si>
  <si>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</si>
  <si>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</si>
  <si>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</si>
  <si>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</si>
  <si>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</si>
  <si>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</si>
  <si>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</si>
  <si>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</si>
  <si>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</si>
  <si>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</si>
  <si>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</si>
  <si>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</si>
  <si>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</si>
  <si>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</si>
  <si>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</si>
  <si>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</si>
  <si>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</si>
  <si>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</si>
  <si>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</si>
  <si>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</si>
  <si>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</si>
  <si>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</si>
  <si>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</si>
  <si>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</si>
  <si>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</si>
  <si>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</si>
  <si>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</si>
  <si>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</si>
  <si>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</si>
  <si>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</si>
  <si>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</si>
  <si>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</si>
  <si>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</si>
  <si>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</si>
  <si>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</si>
  <si>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</si>
  <si>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</si>
  <si>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</si>
  <si>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</si>
  <si>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</si>
  <si>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</si>
  <si>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</si>
  <si>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</si>
  <si>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</si>
  <si>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</si>
  <si>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</si>
  <si>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</si>
  <si>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</si>
  <si>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</si>
  <si>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</si>
  <si>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</si>
  <si>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</si>
  <si>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</si>
  <si>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</si>
  <si>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</si>
  <si>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</si>
  <si>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</si>
  <si>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</si>
  <si>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</si>
  <si>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</si>
  <si>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</si>
  <si>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</si>
  <si>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</si>
  <si>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</si>
  <si>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</si>
  <si>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</si>
  <si>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</si>
  <si>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</si>
  <si>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</si>
  <si>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</si>
  <si>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</si>
  <si>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</si>
  <si>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</si>
  <si>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</si>
  <si>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</si>
  <si>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</si>
  <si>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</si>
  <si>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</si>
  <si>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</si>
  <si>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</si>
  <si>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</si>
  <si>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</si>
  <si>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</si>
  <si>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</si>
  <si>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</si>
  <si>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</si>
  <si>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</si>
  <si>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</si>
  <si>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</si>
  <si>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</si>
  <si>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</si>
  <si>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</si>
  <si>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</si>
  <si>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</si>
  <si>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</si>
  <si>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</si>
  <si>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</si>
  <si>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</si>
  <si>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</si>
  <si>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</si>
  <si>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</si>
  <si>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</si>
  <si>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</si>
  <si>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</si>
  <si>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</si>
  <si>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</si>
  <si>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</si>
  <si>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</si>
  <si>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</si>
  <si>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</si>
  <si>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</si>
  <si>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</si>
  <si>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</si>
  <si>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</si>
  <si>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</si>
  <si>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</si>
  <si>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</si>
  <si>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</si>
  <si>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</si>
  <si>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</si>
  <si>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</si>
  <si>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</si>
  <si>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</si>
  <si>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</si>
  <si>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</si>
  <si>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</si>
  <si>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</si>
  <si>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</si>
  <si>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</si>
  <si>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</si>
  <si>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</si>
  <si>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</si>
  <si>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</si>
  <si>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</si>
  <si>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</si>
  <si>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</si>
  <si>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</si>
  <si>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</si>
  <si>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</si>
  <si>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</si>
  <si>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</si>
  <si>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</si>
  <si>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</si>
  <si>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</si>
  <si>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</si>
  <si>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</si>
  <si>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</si>
  <si>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</si>
  <si>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</si>
  <si>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</si>
  <si>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</si>
  <si>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</si>
  <si>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</si>
  <si>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</si>
  <si>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</si>
  <si>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</si>
  <si>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</si>
  <si>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</si>
  <si>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</si>
  <si>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</si>
  <si>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</si>
  <si>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</si>
  <si>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</si>
  <si>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</si>
  <si>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</si>
  <si>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</si>
  <si>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</si>
  <si>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</si>
  <si>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</si>
  <si>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</si>
  <si>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</si>
  <si>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</si>
  <si>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</si>
  <si>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</si>
  <si>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</si>
  <si>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</si>
  <si>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</si>
  <si>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</si>
  <si>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</si>
  <si>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</si>
  <si>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</si>
  <si>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</si>
  <si>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</si>
  <si>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</si>
  <si>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</si>
  <si>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</si>
  <si>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</si>
  <si>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</si>
  <si>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</si>
  <si>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</si>
  <si>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</si>
  <si>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</si>
  <si>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</si>
  <si>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</si>
  <si>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</si>
  <si>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</si>
  <si>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</si>
  <si>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</si>
  <si>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</si>
  <si>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</si>
  <si>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</si>
  <si>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</si>
  <si>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</si>
  <si>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</si>
  <si>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</si>
  <si>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</si>
  <si>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</si>
  <si>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</si>
  <si>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</si>
  <si>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</si>
  <si>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</si>
  <si>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</si>
  <si>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</si>
  <si>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</si>
  <si>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</si>
  <si>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</si>
  <si>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</si>
  <si>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</si>
  <si>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</si>
  <si>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</si>
  <si>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</si>
  <si>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</si>
  <si>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</si>
  <si>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</si>
  <si>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</si>
  <si>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</si>
  <si>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</si>
  <si>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</si>
  <si>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</si>
  <si>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</si>
  <si>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</si>
  <si>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</si>
  <si>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</si>
  <si>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</si>
  <si>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</si>
  <si>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</si>
  <si>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</si>
  <si>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</si>
  <si>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</si>
  <si>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</si>
  <si>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</si>
  <si>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</si>
  <si>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</si>
  <si>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</si>
  <si>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</si>
  <si>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</si>
  <si>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</si>
  <si>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</si>
  <si>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</si>
  <si>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</si>
  <si>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</si>
  <si>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</si>
  <si>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</si>
  <si>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</si>
  <si>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</si>
  <si>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</si>
  <si>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</si>
  <si>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</si>
  <si>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</si>
  <si>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</si>
  <si>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</si>
  <si>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</si>
  <si>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</si>
  <si>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</si>
  <si>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</si>
  <si>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</si>
  <si>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</si>
  <si>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</si>
  <si>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</si>
  <si>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</si>
  <si>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</si>
  <si>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</si>
  <si>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</si>
  <si>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</si>
  <si>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</si>
  <si>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</si>
  <si>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</si>
  <si>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</si>
  <si>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</si>
  <si>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</si>
  <si>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</si>
  <si>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</si>
  <si>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</si>
  <si>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</si>
  <si>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</si>
  <si>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</si>
  <si>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</si>
  <si>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</si>
  <si>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</si>
  <si>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</si>
  <si>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</si>
  <si>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</si>
  <si>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</si>
  <si>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</si>
  <si>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</si>
  <si>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</si>
  <si>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</si>
  <si>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</si>
  <si>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</si>
  <si>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</si>
  <si>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</si>
  <si>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</si>
  <si>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</si>
  <si>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</si>
  <si>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</si>
  <si>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</si>
  <si>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</si>
  <si>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</si>
  <si>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</si>
  <si>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</si>
  <si>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</si>
  <si>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</si>
  <si>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</si>
  <si>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</si>
  <si>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</si>
  <si>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</si>
  <si>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</si>
  <si>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</si>
  <si>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</si>
  <si>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</si>
  <si>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</si>
  <si>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</si>
  <si>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</si>
  <si>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</si>
  <si>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</si>
  <si>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</si>
  <si>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</si>
  <si>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</si>
  <si>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</si>
  <si>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</si>
  <si>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</si>
  <si>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</si>
  <si>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</si>
  <si>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</si>
  <si>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</si>
  <si>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</si>
  <si>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</si>
  <si>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</si>
  <si>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</si>
  <si>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</si>
  <si>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</si>
  <si>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</si>
  <si>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</si>
  <si>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</si>
  <si>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</si>
  <si>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</si>
  <si>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</si>
  <si>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</si>
  <si>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</si>
  <si>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</si>
  <si>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</si>
  <si>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</si>
  <si>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</si>
  <si>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</si>
  <si>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</si>
  <si>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</si>
  <si>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</si>
  <si>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</si>
  <si>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</si>
  <si>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</si>
  <si>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</si>
  <si>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</si>
  <si>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</si>
  <si>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</si>
  <si>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</si>
  <si>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</si>
  <si>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</si>
  <si>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</si>
  <si>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</si>
  <si>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</si>
  <si>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</si>
  <si>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</si>
  <si>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</si>
  <si>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</si>
  <si>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</si>
  <si>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</si>
  <si>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</si>
  <si>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</si>
  <si>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</si>
  <si>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</si>
  <si>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</si>
  <si>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</si>
  <si>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</si>
  <si>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</si>
  <si>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</si>
  <si>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</si>
  <si>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</si>
  <si>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</si>
  <si>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</si>
  <si>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</si>
  <si>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</si>
  <si>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</si>
  <si>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</si>
  <si>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</si>
  <si>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</si>
  <si>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</si>
  <si>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</si>
  <si>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</si>
  <si>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</si>
  <si>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</si>
  <si>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</si>
  <si>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</si>
  <si>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</si>
  <si>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</si>
  <si>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</si>
  <si>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</si>
  <si>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</si>
  <si>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</si>
  <si>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</si>
  <si>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</si>
  <si>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</si>
  <si>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</si>
  <si>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</si>
  <si>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</si>
  <si>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</si>
  <si>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</si>
  <si>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</si>
  <si>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</si>
  <si>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</si>
  <si>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</si>
  <si>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</si>
  <si>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</si>
  <si>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</si>
  <si>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</si>
  <si>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</si>
  <si>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</si>
  <si>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</si>
  <si>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</si>
  <si>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</si>
  <si>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</si>
  <si>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</si>
  <si>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</si>
  <si>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</si>
  <si>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</si>
  <si>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</si>
  <si>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</si>
  <si>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</si>
  <si>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</si>
  <si>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</si>
  <si>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</si>
  <si>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</si>
  <si>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</si>
  <si>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</si>
  <si>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</si>
  <si>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</si>
  <si>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</si>
  <si>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</si>
  <si>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</si>
  <si>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</si>
  <si>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</si>
  <si>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</si>
  <si>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</si>
  <si>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</si>
  <si>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</si>
  <si>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</si>
  <si>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</si>
  <si>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</si>
  <si>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</si>
  <si>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</si>
  <si>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</si>
  <si>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</si>
  <si>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</si>
  <si>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</si>
  <si>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</si>
  <si>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</si>
  <si>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</si>
  <si>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</si>
  <si>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</si>
  <si>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</si>
  <si>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</si>
  <si>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</si>
  <si>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</si>
  <si>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</si>
  <si>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</si>
  <si>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</si>
  <si>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</si>
  <si>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</si>
  <si>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</si>
  <si>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</si>
  <si>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</si>
  <si>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</si>
  <si>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</si>
  <si>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</si>
  <si>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</si>
  <si>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</si>
  <si>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</si>
  <si>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</si>
  <si>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</si>
  <si>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</si>
  <si>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</si>
  <si>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</si>
  <si>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</si>
  <si>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</si>
  <si>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</si>
  <si>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</si>
  <si>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</si>
  <si>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</si>
  <si>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</si>
  <si>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</si>
  <si>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</si>
  <si>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</si>
  <si>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</si>
  <si>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</si>
  <si>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</si>
  <si>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</si>
  <si>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</si>
  <si>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</si>
  <si>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</si>
  <si>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</si>
  <si>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</si>
  <si>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</si>
  <si>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</si>
  <si>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</si>
  <si>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</si>
  <si>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</si>
  <si>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</si>
  <si>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</si>
  <si>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</si>
  <si>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</si>
  <si>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</si>
  <si>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</si>
  <si>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</si>
  <si>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</si>
  <si>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</si>
  <si>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</si>
  <si>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</si>
  <si>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</si>
  <si>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</si>
  <si>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</si>
  <si>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</si>
  <si>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</si>
  <si>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</si>
  <si>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</si>
  <si>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</si>
  <si>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</si>
  <si>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</si>
  <si>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</si>
  <si>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</si>
  <si>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</si>
  <si>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</si>
  <si>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</si>
  <si>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</si>
  <si>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</si>
  <si>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</si>
  <si>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</si>
  <si>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</si>
  <si>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</si>
  <si>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</si>
  <si>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</si>
  <si>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</si>
  <si>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</si>
  <si>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</si>
  <si>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</si>
  <si>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</si>
  <si>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</si>
  <si>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</si>
  <si>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</si>
  <si>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</si>
  <si>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</si>
  <si>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</si>
  <si>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</si>
  <si>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</si>
  <si>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</si>
  <si>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</si>
  <si>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</si>
  <si>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</si>
  <si>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</si>
  <si>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</si>
  <si>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</si>
  <si>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</si>
  <si>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</si>
  <si>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</si>
  <si>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</si>
  <si>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</si>
  <si>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</si>
  <si>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</si>
  <si>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</si>
  <si>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</si>
  <si>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</si>
  <si>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</si>
  <si>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</si>
  <si>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</si>
  <si>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</si>
  <si>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</si>
  <si>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</si>
  <si>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</si>
  <si>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</si>
  <si>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</si>
  <si>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</si>
  <si>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</si>
  <si>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</si>
  <si>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</si>
  <si>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</si>
  <si>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</si>
  <si>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</si>
  <si>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</si>
  <si>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</si>
  <si>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</si>
  <si>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</si>
  <si>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</si>
  <si>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</si>
  <si>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</si>
  <si>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</si>
  <si>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</si>
  <si>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</si>
  <si>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</si>
  <si>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</si>
  <si>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</si>
  <si>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</si>
  <si>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</si>
  <si>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</si>
  <si>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</si>
  <si>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</si>
  <si>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</si>
  <si>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</si>
  <si>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</si>
  <si>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</si>
  <si>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</si>
  <si>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</si>
  <si>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</si>
  <si>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</si>
  <si>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</si>
  <si>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</si>
  <si>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</si>
  <si>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</si>
  <si>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</si>
  <si>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</si>
  <si>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</si>
  <si>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</si>
  <si>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</si>
  <si>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</si>
  <si>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</si>
  <si>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</si>
  <si>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</si>
  <si>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</si>
  <si>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</si>
  <si>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</si>
  <si>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</si>
  <si>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</si>
  <si>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</si>
  <si>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</si>
  <si>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</si>
  <si>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</si>
  <si>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</si>
  <si>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</si>
  <si>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</si>
  <si>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</si>
  <si>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</si>
  <si>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</si>
  <si>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</si>
  <si>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</si>
  <si>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</si>
  <si>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</si>
  <si>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</si>
  <si>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</si>
  <si>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</si>
  <si>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</si>
  <si>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</si>
  <si>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</si>
  <si>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</si>
  <si>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</si>
  <si>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</si>
  <si>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</si>
  <si>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</si>
  <si>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</si>
  <si>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</si>
  <si>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</si>
  <si>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</si>
  <si>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</si>
  <si>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</si>
  <si>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</si>
  <si>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</si>
  <si>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</si>
  <si>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</si>
  <si>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</si>
  <si>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</si>
  <si>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</si>
  <si>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</si>
  <si>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</si>
  <si>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</si>
  <si>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</si>
  <si>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</si>
  <si>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</si>
  <si>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</si>
  <si>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</si>
  <si>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</si>
  <si>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</si>
  <si>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</si>
  <si>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</si>
  <si>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</si>
  <si>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</si>
  <si>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</si>
  <si>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</si>
  <si>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</si>
  <si>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</si>
  <si>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</si>
  <si>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</si>
  <si>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</si>
  <si>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</si>
  <si>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</si>
  <si>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</si>
  <si>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</si>
  <si>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</si>
  <si>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</si>
  <si>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</si>
  <si>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</si>
  <si>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</si>
  <si>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</si>
  <si>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</si>
  <si>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</si>
  <si>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</si>
  <si>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</si>
  <si>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</si>
  <si>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</si>
  <si>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</si>
  <si>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</si>
  <si>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</si>
  <si>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</si>
  <si>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</si>
  <si>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</si>
  <si>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</si>
  <si>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</si>
  <si>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</si>
  <si>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</si>
  <si>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</si>
  <si>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</si>
  <si>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</si>
  <si>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</si>
  <si>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</si>
  <si>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</si>
  <si>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</si>
  <si>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</si>
  <si>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</si>
  <si>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</si>
  <si>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</si>
  <si>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</si>
  <si>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</si>
  <si>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</si>
  <si>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</si>
  <si>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</si>
  <si>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</si>
  <si>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</si>
  <si>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</si>
  <si>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</si>
  <si>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</si>
  <si>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</si>
  <si>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</si>
  <si>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</si>
  <si>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</si>
  <si>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</si>
  <si>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</si>
  <si>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</si>
  <si>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</si>
  <si>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</si>
  <si>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</si>
  <si>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</si>
  <si>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</si>
  <si>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</si>
  <si>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</si>
  <si>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</si>
  <si>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</si>
  <si>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</si>
  <si>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</si>
  <si>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</si>
  <si>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</si>
  <si>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</si>
  <si>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</si>
  <si>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</si>
  <si>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</si>
  <si>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</si>
  <si>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</si>
  <si>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</si>
  <si>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</si>
  <si>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</si>
  <si>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</si>
  <si>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</si>
  <si>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</si>
  <si>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</si>
  <si>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</si>
  <si>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</si>
  <si>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</si>
  <si>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</si>
  <si>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</si>
  <si>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</si>
  <si>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</si>
  <si>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</si>
  <si>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</si>
  <si>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</si>
  <si>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</si>
  <si>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</si>
  <si>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</si>
  <si>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</si>
  <si>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</si>
  <si>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</si>
  <si>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</si>
  <si>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</si>
  <si>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</si>
  <si>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</si>
  <si>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</si>
  <si>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</si>
  <si>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</si>
  <si>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</si>
  <si>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</si>
  <si>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</si>
  <si>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</si>
  <si>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</si>
  <si>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</si>
  <si>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</si>
  <si>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</si>
  <si>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</si>
  <si>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</si>
  <si>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</si>
  <si>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</si>
  <si>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</si>
  <si>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</si>
  <si>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</si>
  <si>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</si>
  <si>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</si>
  <si>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</si>
  <si>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</si>
  <si>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</si>
  <si>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</si>
  <si>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</si>
  <si>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</si>
  <si>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</si>
  <si>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</si>
  <si>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</si>
  <si>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</si>
  <si>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</si>
  <si>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</si>
  <si>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</si>
  <si>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</si>
  <si>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</si>
  <si>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</si>
  <si>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</si>
  <si>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</si>
  <si>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</si>
  <si>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</si>
  <si>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</si>
  <si>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</si>
  <si>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</si>
  <si>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</si>
  <si>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</si>
  <si>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</si>
  <si>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</si>
  <si>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</si>
  <si>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</si>
  <si>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</si>
  <si>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</si>
  <si>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</si>
  <si>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</si>
  <si>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</si>
  <si>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</si>
  <si>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</si>
  <si>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</si>
  <si>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</si>
  <si>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</si>
  <si>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</si>
  <si>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</si>
  <si>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</si>
  <si>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</si>
  <si>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</si>
  <si>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</si>
  <si>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</si>
  <si>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</si>
  <si>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</si>
  <si>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</si>
  <si>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</si>
  <si>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</si>
  <si>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</si>
  <si>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</si>
  <si>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</si>
  <si>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</si>
  <si>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</si>
  <si>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</si>
  <si>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</si>
  <si>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</si>
  <si>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</si>
  <si>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</si>
  <si>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</si>
  <si>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</si>
  <si>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</si>
  <si>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</si>
  <si>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</si>
  <si>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</si>
  <si>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</si>
  <si>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</si>
  <si>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</si>
  <si>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</si>
  <si>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</si>
  <si>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</si>
  <si>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</si>
  <si>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</si>
  <si>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</si>
  <si>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</si>
  <si>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</si>
  <si>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</si>
  <si>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</si>
  <si>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</si>
  <si>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</si>
  <si>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</si>
  <si>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</si>
  <si>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</si>
  <si>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</si>
  <si>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</si>
  <si>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</si>
  <si>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</si>
  <si>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</si>
  <si>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</si>
  <si>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</si>
  <si>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</si>
  <si>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</si>
  <si>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</si>
  <si>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</si>
  <si>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</si>
  <si>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</si>
  <si>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</si>
  <si>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</si>
  <si>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</si>
  <si>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</si>
  <si>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</si>
  <si>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</si>
  <si>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</si>
  <si>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</si>
  <si>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</si>
  <si>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</si>
  <si>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</si>
  <si>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</si>
  <si>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</si>
  <si>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</si>
  <si>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</si>
  <si>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</si>
  <si>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</si>
  <si>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</si>
  <si>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</si>
  <si>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</si>
  <si>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</si>
  <si>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</si>
  <si>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</si>
  <si>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</si>
  <si>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</si>
  <si>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</si>
  <si>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</si>
  <si>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</si>
  <si>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</si>
  <si>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</si>
  <si>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</si>
  <si>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</si>
  <si>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</si>
  <si>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</si>
  <si>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</si>
  <si>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</si>
  <si>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</si>
  <si>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</si>
  <si>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</si>
  <si>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</si>
  <si>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</si>
  <si>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</si>
  <si>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</si>
  <si>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</si>
  <si>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</si>
  <si>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</si>
  <si>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</si>
  <si>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</si>
  <si>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</si>
  <si>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</si>
  <si>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</si>
  <si>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</si>
  <si>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</si>
  <si>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</si>
  <si>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</si>
  <si>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</si>
  <si>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</si>
  <si>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</si>
  <si>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</si>
  <si>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</si>
  <si>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</si>
  <si>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</si>
  <si>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</si>
  <si>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</si>
  <si>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</si>
  <si>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</si>
  <si>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</si>
  <si>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</si>
  <si>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</si>
  <si>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</si>
  <si>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</si>
  <si>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</si>
  <si>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</si>
  <si>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</si>
  <si>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</si>
  <si>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</si>
  <si>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</si>
  <si>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</si>
  <si>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</si>
  <si>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</si>
  <si>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</si>
  <si>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</si>
  <si>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</si>
  <si>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</si>
  <si>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</si>
  <si>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</si>
  <si>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</si>
  <si>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</si>
  <si>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</si>
  <si>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</si>
  <si>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</si>
  <si>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</si>
  <si>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</si>
  <si>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</si>
  <si>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</si>
  <si>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</si>
  <si>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</si>
  <si>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</si>
  <si>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</si>
  <si>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</si>
  <si>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</si>
  <si>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</si>
  <si>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</si>
  <si>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</si>
  <si>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</si>
  <si>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</si>
  <si>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</si>
  <si>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</si>
  <si>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</si>
  <si>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</si>
  <si>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</si>
  <si>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</si>
  <si>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</si>
  <si>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</si>
  <si>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</si>
  <si>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</si>
  <si>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</si>
  <si>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</si>
  <si>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</si>
  <si>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</si>
  <si>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</si>
  <si>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</si>
  <si>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</si>
  <si>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</si>
  <si>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</si>
  <si>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</si>
  <si>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</si>
  <si>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</si>
  <si>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</si>
  <si>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</si>
  <si>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</si>
  <si>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</si>
  <si>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</si>
  <si>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</si>
  <si>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</si>
  <si>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</si>
  <si>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</si>
  <si>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</si>
  <si>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</si>
  <si>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</si>
  <si>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</si>
  <si>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</si>
  <si>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</si>
  <si>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</si>
  <si>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</si>
  <si>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</si>
  <si>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</si>
  <si>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</si>
  <si>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</si>
  <si>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</si>
  <si>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</si>
  <si>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</si>
  <si>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</si>
  <si>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</si>
  <si>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</si>
  <si>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</si>
  <si>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</si>
  <si>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</si>
  <si>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</si>
  <si>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</si>
  <si>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</si>
  <si>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</si>
  <si>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</si>
  <si>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</si>
  <si>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</si>
  <si>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</si>
  <si>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</si>
  <si>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</si>
  <si>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</si>
  <si>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</si>
  <si>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</si>
  <si>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</si>
  <si>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</si>
  <si>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</si>
  <si>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</si>
  <si>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</si>
  <si>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</si>
  <si>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</si>
  <si>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</si>
  <si>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</si>
  <si>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</si>
  <si>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</si>
  <si>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</si>
  <si>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</si>
  <si>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</si>
  <si>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</si>
  <si>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</si>
  <si>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</si>
  <si>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</si>
  <si>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</si>
  <si>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</si>
  <si>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</si>
  <si>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</si>
  <si>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</si>
  <si>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</si>
  <si>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</si>
  <si>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</si>
  <si>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</si>
  <si>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</si>
  <si>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</si>
  <si>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</si>
  <si>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</si>
  <si>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</si>
  <si>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</si>
  <si>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</si>
  <si>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</si>
  <si>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</si>
  <si>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</si>
  <si>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</si>
  <si>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</si>
  <si>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</si>
  <si>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</si>
  <si>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</si>
  <si>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</si>
  <si>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</si>
  <si>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</si>
  <si>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</si>
  <si>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</si>
  <si>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</si>
  <si>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</si>
  <si>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</si>
  <si>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</si>
  <si>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</si>
  <si>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</si>
  <si>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</si>
  <si>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</si>
  <si>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</si>
  <si>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</si>
  <si>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</si>
  <si>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</si>
  <si>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</si>
  <si>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</si>
  <si>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</si>
  <si>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</si>
  <si>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</si>
  <si>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</si>
  <si>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</si>
  <si>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</si>
  <si>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</si>
  <si>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</si>
  <si>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</si>
  <si>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</si>
  <si>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</si>
  <si>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</si>
  <si>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</si>
  <si>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</si>
  <si>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</si>
  <si>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</si>
  <si>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</si>
  <si>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</si>
  <si>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</si>
  <si>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</si>
  <si>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</si>
  <si>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</si>
  <si>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</si>
  <si>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</si>
  <si>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</si>
  <si>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</si>
  <si>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</si>
  <si>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</si>
  <si>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</si>
  <si>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</si>
  <si>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</si>
  <si>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</si>
  <si>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</si>
  <si>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</si>
  <si>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</si>
  <si>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</si>
  <si>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</si>
  <si>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</si>
  <si>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</si>
  <si>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</si>
  <si>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</si>
  <si>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</si>
  <si>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</si>
  <si>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</si>
  <si>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</si>
  <si>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</si>
  <si>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</si>
  <si>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</si>
  <si>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</si>
  <si>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</si>
  <si>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</si>
  <si>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</si>
  <si>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</si>
  <si>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</si>
  <si>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</si>
  <si>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</si>
  <si>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</si>
  <si>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</si>
  <si>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</si>
  <si>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</si>
  <si>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</si>
  <si>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</si>
  <si>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</si>
  <si>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</si>
  <si>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</si>
  <si>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</si>
  <si>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</si>
  <si>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</si>
  <si>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</si>
  <si>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</si>
  <si>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</si>
  <si>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</si>
  <si>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</si>
  <si>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</si>
  <si>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</si>
  <si>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</si>
  <si>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</si>
  <si>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</si>
  <si>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</si>
  <si>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</si>
  <si>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</si>
  <si>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</si>
  <si>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</si>
  <si>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</si>
  <si>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</si>
  <si>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</si>
  <si>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</si>
  <si>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</si>
  <si>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</si>
  <si>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</si>
  <si>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</si>
  <si>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</si>
  <si>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</si>
  <si>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</si>
  <si>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</si>
  <si>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</si>
  <si>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</si>
  <si>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</si>
  <si>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</si>
  <si>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</si>
  <si>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</si>
  <si>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</si>
  <si>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</si>
  <si>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</si>
  <si>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</si>
  <si>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</si>
  <si>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</si>
  <si>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</si>
  <si>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</si>
  <si>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</si>
  <si>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</si>
  <si>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</si>
  <si>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</si>
  <si>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</si>
  <si>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</si>
  <si>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</si>
  <si>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</si>
  <si>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</si>
  <si>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</si>
  <si>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</si>
  <si>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</si>
  <si>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</si>
  <si>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</si>
  <si>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</si>
  <si>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</si>
  <si>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</si>
  <si>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</si>
  <si>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</si>
  <si>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</si>
  <si>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</si>
  <si>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</si>
  <si>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</si>
  <si>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</si>
  <si>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</si>
  <si>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</si>
  <si>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</si>
  <si>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</si>
  <si>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</si>
  <si>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</si>
  <si>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</si>
  <si>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</si>
  <si>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</si>
  <si>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</si>
  <si>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</si>
  <si>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</si>
  <si>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</si>
  <si>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</si>
  <si>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</si>
  <si>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</si>
  <si>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</si>
  <si>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</si>
  <si>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</si>
  <si>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</si>
  <si>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</si>
  <si>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</si>
  <si>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</si>
  <si>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</si>
  <si>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</si>
  <si>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</si>
  <si>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</si>
  <si>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</si>
  <si>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</si>
  <si>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</si>
  <si>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</si>
  <si>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</si>
  <si>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</si>
  <si>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</si>
  <si>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</si>
  <si>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</si>
  <si>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</si>
  <si>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</si>
  <si>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</si>
  <si>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</si>
  <si>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</si>
  <si>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</si>
  <si>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</si>
  <si>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</si>
  <si>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</si>
  <si>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</si>
  <si>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</si>
  <si>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</si>
  <si>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</si>
  <si>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</si>
  <si>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</si>
  <si>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</si>
  <si>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</si>
  <si>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</si>
  <si>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</si>
  <si>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</si>
  <si>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</si>
  <si>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</si>
  <si>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</si>
  <si>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</si>
  <si>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</si>
  <si>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</si>
  <si>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</si>
  <si>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</si>
  <si>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</si>
  <si>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</si>
  <si>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</si>
  <si>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</si>
  <si>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</si>
  <si>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</si>
  <si>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</si>
  <si>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</si>
  <si>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</si>
  <si>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</si>
  <si>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</si>
  <si>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</si>
  <si>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</si>
  <si>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</si>
  <si>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</si>
  <si>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</si>
  <si>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</si>
  <si>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</si>
  <si>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</si>
  <si>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</si>
  <si>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</si>
  <si>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</si>
  <si>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</si>
  <si>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</si>
  <si>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</si>
  <si>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</si>
  <si>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</si>
  <si>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</si>
  <si>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</si>
  <si>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</si>
  <si>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</si>
  <si>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</si>
  <si>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</si>
  <si>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</si>
  <si>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</si>
  <si>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</si>
  <si>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</si>
  <si>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</si>
  <si>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</si>
  <si>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</si>
  <si>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</si>
  <si>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</si>
  <si>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</si>
  <si>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</si>
  <si>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</si>
  <si>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</si>
  <si>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</si>
  <si>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</si>
  <si>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</si>
  <si>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</si>
  <si>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</si>
  <si>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</si>
  <si>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</si>
  <si>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</si>
  <si>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</si>
  <si>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</si>
  <si>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</si>
  <si>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</si>
  <si>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</si>
  <si>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</si>
  <si>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</si>
  <si>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</si>
  <si>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</si>
  <si>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</si>
  <si>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</si>
  <si>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</si>
  <si>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</si>
  <si>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</si>
  <si>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</si>
  <si>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</si>
  <si>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</si>
  <si>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</si>
  <si>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</si>
  <si>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</si>
  <si>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</si>
  <si>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</si>
  <si>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</si>
  <si>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</si>
  <si>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</si>
  <si>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</si>
  <si>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</si>
  <si>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</si>
  <si>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</si>
  <si>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</si>
  <si>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</si>
  <si>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</si>
  <si>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</si>
  <si>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</si>
  <si>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</si>
  <si>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</si>
  <si>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</si>
  <si>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</si>
  <si>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</si>
  <si>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</si>
  <si>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</si>
  <si>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</si>
  <si>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</si>
  <si>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</si>
  <si>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</si>
  <si>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</si>
  <si>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</si>
  <si>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</si>
  <si>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</si>
  <si>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</si>
  <si>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</si>
  <si>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</si>
  <si>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</si>
  <si>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</si>
  <si>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</si>
  <si>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</si>
  <si>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</si>
  <si>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</si>
  <si>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</si>
  <si>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</si>
  <si>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</si>
  <si>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</si>
  <si>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</si>
  <si>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</si>
  <si>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</si>
  <si>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</si>
  <si>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</si>
  <si>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</si>
  <si>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</si>
  <si>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</si>
  <si>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</si>
  <si>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</si>
  <si>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</si>
  <si>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</si>
  <si>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</si>
  <si>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</si>
  <si>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</si>
  <si>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</si>
  <si>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</si>
  <si>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</si>
  <si>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</si>
  <si>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</si>
  <si>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</si>
  <si>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</si>
  <si>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</si>
  <si>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</si>
  <si>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</si>
  <si>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</si>
  <si>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</si>
  <si>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</si>
  <si>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</si>
  <si>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</si>
  <si>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</si>
  <si>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</si>
  <si>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</si>
  <si>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</si>
  <si>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</si>
  <si>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</si>
  <si>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</si>
  <si>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</si>
  <si>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</si>
  <si>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</si>
  <si>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</si>
  <si>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</si>
  <si>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</si>
  <si>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</si>
  <si>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</si>
  <si>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</si>
  <si>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</si>
  <si>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</si>
  <si>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</si>
  <si>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</si>
  <si>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</si>
  <si>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</si>
  <si>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</si>
  <si>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</si>
  <si>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</si>
  <si>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</si>
  <si>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</si>
  <si>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</si>
  <si>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</si>
  <si>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</si>
  <si>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</si>
  <si>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</si>
  <si>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</si>
  <si>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</si>
  <si>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</si>
  <si>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</si>
  <si>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</si>
  <si>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</si>
  <si>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</si>
  <si>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</si>
  <si>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</si>
  <si>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</si>
  <si>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</si>
  <si>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</si>
  <si>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</si>
  <si>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</si>
  <si>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</si>
  <si>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</si>
  <si>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</si>
  <si>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</si>
  <si>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</si>
  <si>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</si>
  <si>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</si>
  <si>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</si>
  <si>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</si>
  <si>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</si>
  <si>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</si>
  <si>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</si>
  <si>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</si>
  <si>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</si>
  <si>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</si>
  <si>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</si>
  <si>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</si>
  <si>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</si>
  <si>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</si>
  <si>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</si>
  <si>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</si>
  <si>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</si>
  <si>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</si>
  <si>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</si>
  <si>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</si>
  <si>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</si>
  <si>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</si>
  <si>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</si>
  <si>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</si>
  <si>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</si>
  <si>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</si>
  <si>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</si>
  <si>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</si>
  <si>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</si>
  <si>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</si>
  <si>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</si>
  <si>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</si>
  <si>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</si>
  <si>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</si>
  <si>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</si>
  <si>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</si>
  <si>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</si>
  <si>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</si>
  <si>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</si>
  <si>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</si>
  <si>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</si>
  <si>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</si>
  <si>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</si>
  <si>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</si>
  <si>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</si>
  <si>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</si>
  <si>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</si>
  <si>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</si>
  <si>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</si>
  <si>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</si>
  <si>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</si>
  <si>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</si>
  <si>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</si>
  <si>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</si>
  <si>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</si>
  <si>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</si>
  <si>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</si>
  <si>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</si>
  <si>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</si>
  <si>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</si>
  <si>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</si>
  <si>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</si>
  <si>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</si>
  <si>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</si>
  <si>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</si>
  <si>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</si>
  <si>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</si>
  <si>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</si>
  <si>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</si>
  <si>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</si>
  <si>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</si>
  <si>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</si>
  <si>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</si>
  <si>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</si>
  <si>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</si>
  <si>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</si>
  <si>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</si>
  <si>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</si>
  <si>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</si>
  <si>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</si>
  <si>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</si>
  <si>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</si>
  <si>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</si>
  <si>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</si>
  <si>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</si>
  <si>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</si>
  <si>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</si>
  <si>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</si>
  <si>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</si>
  <si>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</si>
  <si>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</si>
  <si>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</si>
  <si>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</si>
  <si>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</si>
  <si>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</si>
  <si>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</si>
  <si>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</si>
  <si>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</si>
  <si>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</si>
  <si>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</si>
  <si>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</si>
  <si>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</si>
  <si>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</si>
  <si>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</si>
  <si>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</si>
  <si>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</si>
  <si>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</si>
  <si>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</si>
  <si>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</si>
  <si>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</si>
  <si>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</si>
  <si>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</si>
  <si>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</si>
  <si>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</si>
  <si>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</si>
  <si>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</si>
  <si>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</si>
  <si>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</si>
  <si>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</si>
  <si>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</si>
  <si>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</si>
  <si>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</si>
  <si>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</si>
  <si>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</si>
  <si>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</si>
  <si>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</si>
  <si>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</si>
  <si>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</si>
  <si>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</si>
  <si>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</si>
  <si>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</si>
  <si>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</si>
  <si>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</si>
  <si>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</si>
  <si>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</si>
  <si>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</si>
  <si>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</si>
  <si>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</si>
  <si>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</si>
  <si>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</si>
  <si>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</si>
  <si>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</si>
  <si>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</si>
  <si>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</si>
  <si>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</si>
  <si>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</si>
  <si>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</si>
  <si>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</si>
  <si>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</si>
  <si>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</si>
  <si>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</si>
  <si>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</si>
  <si>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</si>
  <si>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</si>
  <si>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</si>
  <si>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</si>
  <si>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</si>
  <si>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</si>
  <si>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</si>
  <si>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</si>
  <si>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</si>
  <si>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</si>
  <si>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</si>
  <si>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</si>
  <si>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</si>
  <si>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</si>
  <si>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</si>
  <si>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</si>
  <si>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</si>
  <si>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</si>
  <si>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</si>
  <si>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</si>
  <si>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</si>
  <si>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</si>
  <si>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</si>
  <si>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</si>
  <si>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</si>
  <si>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</si>
  <si>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</si>
  <si>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</si>
  <si>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</si>
  <si>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</si>
  <si>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</si>
  <si>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</si>
  <si>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</si>
  <si>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</si>
  <si>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</si>
  <si>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</si>
  <si>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</si>
  <si>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</si>
  <si>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</si>
  <si>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</si>
  <si>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</si>
  <si>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</si>
  <si>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</si>
  <si>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</si>
  <si>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</si>
  <si>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</si>
  <si>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</si>
  <si>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</si>
  <si>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</si>
  <si>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</si>
  <si>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</si>
  <si>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</si>
  <si>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</si>
  <si>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</si>
  <si>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</si>
  <si>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</si>
  <si>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</si>
  <si>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</si>
  <si>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</si>
  <si>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</si>
  <si>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</si>
  <si>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</si>
  <si>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</si>
  <si>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</si>
  <si>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</si>
  <si>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</si>
  <si>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</si>
  <si>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</si>
  <si>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</si>
  <si>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</si>
  <si>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</si>
  <si>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</si>
  <si>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</si>
  <si>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</si>
  <si>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</si>
  <si>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</si>
  <si>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</si>
  <si>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</si>
  <si>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</si>
  <si>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</si>
  <si>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</si>
  <si>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</si>
  <si>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</si>
  <si>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</si>
  <si>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</si>
  <si>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</si>
  <si>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</si>
  <si>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</si>
  <si>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</si>
  <si>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</si>
  <si>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</si>
  <si>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</si>
  <si>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</si>
  <si>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</si>
  <si>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</si>
  <si>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</si>
  <si>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</si>
  <si>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</si>
  <si>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</si>
  <si>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</si>
  <si>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</si>
  <si>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</si>
  <si>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</si>
  <si>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</si>
  <si>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</si>
  <si>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</si>
  <si>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</si>
  <si>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</si>
  <si>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</si>
  <si>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</si>
  <si>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</si>
  <si>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</si>
  <si>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</si>
  <si>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</si>
  <si>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</si>
  <si>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</si>
  <si>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</si>
  <si>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</si>
  <si>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</si>
  <si>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</si>
  <si>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</si>
  <si>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</si>
  <si>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</si>
  <si>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</si>
  <si>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</si>
  <si>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</si>
  <si>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</si>
  <si>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</si>
  <si>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</si>
  <si>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</si>
  <si>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</si>
  <si>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</si>
  <si>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</si>
  <si>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</si>
  <si>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</si>
  <si>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</si>
  <si>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</si>
  <si>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</si>
  <si>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</si>
  <si>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</si>
  <si>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</si>
  <si>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</si>
  <si>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</si>
  <si>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</si>
  <si>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</si>
  <si>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</si>
  <si>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</si>
  <si>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</si>
  <si>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</si>
  <si>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</si>
  <si>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</si>
  <si>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</si>
  <si>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</si>
  <si>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</si>
  <si>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</si>
  <si>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</si>
  <si>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</si>
  <si>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</si>
  <si>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</si>
  <si>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</si>
  <si>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</si>
  <si>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</si>
  <si>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</si>
  <si>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</si>
  <si>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</si>
  <si>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</si>
  <si>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</si>
  <si>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</si>
  <si>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</si>
  <si>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</si>
  <si>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</si>
  <si>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</si>
  <si>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</si>
  <si>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</si>
  <si>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</si>
  <si>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</si>
  <si>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</si>
  <si>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</si>
  <si>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</si>
  <si>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</si>
  <si>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</si>
  <si>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</si>
  <si>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</si>
  <si>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</si>
  <si>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</si>
  <si>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</si>
  <si>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</si>
  <si>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</si>
  <si>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</si>
  <si>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</si>
  <si>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</si>
  <si>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</si>
  <si>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</si>
  <si>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</si>
  <si>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</si>
  <si>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</si>
  <si>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</si>
  <si>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</si>
  <si>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</si>
  <si>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</si>
  <si>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</si>
  <si>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</si>
  <si>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</si>
  <si>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</si>
  <si>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</si>
  <si>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</si>
  <si>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</si>
  <si>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</si>
  <si>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</si>
  <si>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</si>
  <si>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</si>
  <si>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</si>
  <si>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</si>
  <si>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</si>
  <si>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</si>
  <si>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</si>
  <si>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</si>
  <si>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</si>
  <si>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</si>
  <si>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</si>
  <si>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</si>
  <si>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</si>
  <si>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</si>
  <si>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</si>
  <si>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</si>
  <si>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</si>
  <si>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</si>
  <si>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</si>
  <si>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</si>
  <si>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</si>
  <si>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</si>
  <si>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</si>
  <si>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</si>
  <si>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</si>
  <si>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</si>
  <si>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</si>
  <si>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</si>
  <si>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</si>
  <si>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</si>
  <si>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</si>
  <si>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</si>
  <si>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</si>
  <si>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</si>
  <si>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</si>
  <si>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</si>
  <si>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</si>
  <si>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</si>
  <si>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</si>
  <si>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</si>
  <si>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</si>
  <si>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</si>
  <si>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</si>
  <si>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</si>
  <si>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</si>
  <si>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</si>
  <si>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</si>
  <si>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</si>
  <si>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</si>
  <si>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</si>
  <si>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</si>
  <si>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</si>
  <si>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</si>
  <si>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</si>
  <si>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</si>
  <si>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</si>
  <si>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</si>
  <si>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</si>
  <si>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</si>
  <si>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</si>
  <si>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</si>
  <si>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</si>
  <si>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</si>
  <si>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</si>
  <si>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</si>
  <si>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</si>
  <si>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</si>
  <si>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</si>
  <si>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</si>
  <si>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</si>
  <si>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</si>
  <si>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</si>
  <si>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</si>
  <si>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</si>
  <si>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</si>
  <si>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</si>
  <si>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</si>
  <si>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</si>
  <si>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</si>
  <si>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</si>
  <si>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</si>
  <si>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</si>
  <si>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</si>
  <si>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</si>
  <si>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</si>
  <si>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</si>
  <si>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</si>
  <si>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</si>
  <si>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</si>
  <si>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</si>
  <si>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</si>
  <si>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</si>
  <si>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</si>
  <si>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</si>
  <si>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</si>
  <si>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</si>
  <si>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</si>
  <si>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</si>
  <si>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</si>
  <si>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</si>
  <si>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</si>
  <si>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</si>
  <si>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</si>
  <si>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</si>
  <si>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</si>
  <si>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</si>
  <si>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</si>
  <si>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</si>
  <si>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</si>
  <si>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</si>
  <si>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</si>
  <si>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</si>
  <si>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</si>
  <si>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</si>
  <si>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</si>
  <si>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</si>
  <si>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</si>
  <si>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</si>
  <si>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</si>
  <si>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</si>
  <si>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</si>
  <si>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</si>
  <si>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</si>
  <si>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</si>
  <si>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</si>
  <si>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</si>
  <si>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</si>
  <si>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</si>
  <si>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</si>
  <si>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</si>
  <si>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</si>
  <si>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</si>
  <si>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</si>
  <si>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</si>
  <si>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</si>
  <si>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</si>
  <si>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</si>
  <si>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</si>
  <si>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</si>
  <si>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</si>
  <si>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</si>
  <si>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</si>
  <si>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</si>
  <si>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</si>
  <si>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</si>
  <si>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</si>
  <si>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</si>
  <si>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</si>
  <si>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</si>
  <si>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</si>
  <si>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</si>
  <si>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</si>
  <si>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</si>
  <si>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</si>
  <si>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</si>
  <si>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</si>
  <si>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</si>
  <si>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</si>
  <si>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</si>
  <si>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</si>
  <si>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</si>
  <si>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</si>
  <si>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</si>
  <si>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</si>
  <si>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</si>
  <si>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</si>
  <si>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</si>
  <si>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</si>
  <si>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</si>
  <si>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</si>
  <si>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</si>
  <si>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</si>
  <si>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</si>
  <si>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</si>
  <si>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</si>
  <si>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</si>
  <si>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</si>
  <si>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</si>
  <si>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</si>
  <si>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</si>
  <si>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</si>
  <si>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</si>
  <si>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</si>
  <si>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</si>
  <si>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</si>
  <si>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</si>
  <si>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</si>
  <si>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</si>
  <si>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</si>
  <si>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</si>
  <si>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</si>
  <si>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</si>
  <si>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</si>
  <si>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</si>
  <si>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</si>
  <si>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</si>
  <si>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</si>
  <si>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</si>
  <si>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</si>
  <si>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</si>
  <si>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</si>
  <si>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</si>
  <si>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</si>
  <si>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</si>
  <si>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</si>
  <si>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</si>
  <si>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</si>
  <si>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</si>
  <si>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</si>
  <si>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</si>
  <si>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</si>
  <si>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</si>
  <si>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</si>
  <si>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</si>
  <si>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</si>
  <si>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</si>
  <si>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</si>
  <si>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</si>
  <si>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</si>
  <si>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</si>
  <si>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</si>
  <si>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</si>
  <si>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</si>
  <si>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</si>
  <si>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</si>
  <si>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</si>
  <si>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</si>
  <si>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</si>
  <si>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</si>
  <si>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</si>
  <si>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</si>
  <si>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</si>
  <si>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</si>
  <si>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</si>
  <si>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</si>
  <si>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</si>
  <si>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</si>
  <si>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</si>
  <si>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</si>
  <si>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</si>
  <si>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</si>
  <si>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</si>
  <si>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</si>
  <si>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</si>
  <si>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</si>
  <si>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</si>
  <si>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</si>
  <si>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</si>
  <si>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</si>
  <si>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</si>
  <si>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</si>
  <si>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</si>
  <si>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</si>
  <si>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</si>
  <si>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</si>
  <si>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</si>
  <si>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</si>
  <si>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</si>
  <si>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</si>
  <si>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</si>
  <si>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</si>
  <si>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</si>
  <si>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</si>
  <si>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</si>
  <si>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</si>
  <si>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</si>
  <si>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</si>
  <si>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</si>
  <si>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</si>
  <si>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</si>
  <si>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</si>
  <si>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</si>
  <si>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</si>
  <si>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</si>
  <si>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</si>
  <si>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</si>
  <si>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</si>
  <si>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</si>
  <si>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</si>
  <si>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</si>
  <si>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</si>
  <si>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</si>
  <si>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</si>
  <si>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</si>
  <si>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</si>
  <si>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</si>
  <si>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</si>
  <si>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</si>
  <si>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</si>
  <si>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</si>
  <si>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</si>
  <si>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</si>
  <si>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</si>
  <si>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</si>
  <si>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</si>
  <si>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</si>
  <si>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</si>
  <si>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</si>
  <si>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</si>
  <si>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</si>
  <si>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</si>
  <si>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</si>
  <si>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</si>
  <si>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</si>
  <si>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</si>
  <si>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</si>
  <si>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</si>
  <si>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</si>
  <si>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</si>
  <si>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</si>
  <si>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</si>
  <si>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</si>
  <si>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</si>
  <si>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</si>
  <si>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</si>
  <si>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</si>
  <si>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</si>
  <si>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</si>
  <si>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</si>
  <si>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</si>
  <si>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</si>
  <si>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</si>
  <si>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</si>
  <si>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</si>
  <si>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</si>
  <si>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</si>
  <si>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</si>
  <si>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</si>
  <si>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</si>
  <si>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</si>
  <si>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</si>
  <si>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</si>
  <si>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</si>
  <si>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</si>
  <si>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</si>
  <si>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</si>
  <si>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</si>
  <si>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</si>
  <si>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</si>
  <si>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</si>
  <si>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</si>
  <si>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</si>
  <si>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</si>
  <si>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</si>
  <si>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</si>
  <si>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</si>
  <si>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</si>
  <si>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</si>
  <si>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</si>
  <si>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</si>
  <si>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</si>
  <si>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</si>
  <si>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</si>
  <si>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</si>
  <si>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</si>
  <si>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</si>
  <si>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</si>
  <si>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</si>
  <si>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</si>
  <si>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</si>
  <si>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</si>
  <si>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</si>
  <si>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</si>
  <si>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</si>
  <si>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</si>
  <si>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</si>
  <si>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</si>
  <si>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</si>
  <si>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</si>
  <si>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</si>
  <si>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</si>
  <si>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</si>
  <si>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</si>
  <si>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</si>
  <si>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</si>
  <si>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</si>
  <si>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</si>
  <si>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</si>
  <si>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</si>
  <si>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</si>
  <si>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</si>
  <si>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</si>
  <si>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</si>
  <si>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</si>
  <si>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</si>
  <si>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</si>
  <si>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</si>
  <si>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</si>
  <si>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</si>
  <si>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</si>
  <si>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</si>
  <si>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</si>
  <si>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</si>
  <si>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</si>
  <si>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</si>
  <si>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</si>
  <si>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</si>
  <si>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</si>
  <si>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</si>
  <si>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</si>
  <si>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</si>
  <si>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</si>
  <si>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</si>
  <si>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</si>
  <si>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</si>
  <si>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</si>
  <si>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</si>
  <si>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</si>
  <si>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</si>
  <si>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</si>
  <si>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</si>
  <si>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</si>
  <si>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</si>
  <si>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</si>
  <si>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</si>
  <si>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</si>
  <si>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</si>
  <si>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</si>
  <si>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</si>
  <si>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</si>
  <si>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</si>
  <si>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</si>
  <si>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</si>
  <si>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</si>
  <si>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</si>
  <si>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</si>
  <si>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</si>
  <si>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</si>
  <si>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</si>
  <si>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</si>
  <si>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</si>
  <si>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</si>
  <si>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</si>
  <si>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</si>
  <si>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</si>
  <si>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</si>
  <si>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</si>
  <si>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</si>
  <si>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</si>
  <si>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</si>
  <si>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</si>
  <si>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</si>
  <si>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</si>
  <si>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</si>
  <si>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</si>
  <si>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</si>
  <si>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</si>
  <si>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</si>
  <si>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</si>
  <si>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</si>
  <si>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</si>
  <si>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</si>
  <si>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</si>
  <si>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</si>
  <si>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</si>
  <si>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</si>
  <si>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</si>
  <si>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</si>
  <si>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</si>
  <si>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</si>
  <si>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</si>
  <si>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</si>
  <si>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</si>
  <si>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</si>
  <si>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</si>
  <si>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</si>
  <si>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</si>
  <si>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</si>
  <si>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</si>
  <si>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</si>
  <si>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</si>
  <si>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</si>
  <si>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</si>
  <si>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</si>
  <si>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</si>
  <si>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</si>
  <si>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</si>
  <si>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</si>
  <si>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</si>
  <si>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</si>
  <si>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</si>
  <si>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</si>
  <si>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</si>
  <si>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</si>
  <si>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</si>
  <si>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</si>
  <si>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</si>
  <si>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</si>
  <si>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</si>
  <si>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</si>
  <si>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</si>
  <si>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</si>
  <si>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</si>
  <si>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</si>
  <si>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</si>
  <si>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</si>
  <si>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</si>
  <si>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</si>
  <si>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</si>
  <si>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</si>
  <si>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</si>
  <si>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</si>
  <si>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</si>
  <si>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</si>
  <si>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</si>
  <si>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</si>
  <si>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</si>
  <si>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</si>
  <si>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</si>
  <si>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</si>
  <si>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</si>
  <si>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</si>
  <si>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</si>
  <si>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</si>
  <si>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</si>
  <si>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</si>
  <si>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</si>
  <si>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</si>
  <si>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</si>
  <si>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</si>
  <si>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</si>
  <si>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</si>
  <si>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</si>
  <si>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</si>
  <si>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</si>
  <si>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</si>
  <si>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</si>
  <si>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</si>
  <si>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</si>
  <si>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</si>
  <si>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</si>
  <si>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</si>
  <si>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</si>
  <si>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</si>
  <si>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</si>
  <si>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</si>
  <si>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</si>
  <si>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</si>
  <si>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</si>
  <si>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</si>
  <si>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</si>
  <si>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</si>
  <si>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</si>
  <si>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</si>
  <si>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</si>
  <si>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</si>
  <si>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</si>
  <si>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</si>
  <si>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</si>
  <si>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</si>
  <si>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</si>
  <si>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</si>
  <si>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</si>
  <si>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</si>
  <si>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</si>
  <si>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</si>
  <si>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</si>
  <si>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</si>
  <si>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</si>
  <si>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</si>
  <si>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</si>
  <si>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</si>
  <si>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</si>
  <si>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</si>
  <si>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</si>
  <si>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</si>
  <si>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</si>
  <si>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</si>
  <si>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</si>
  <si>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</si>
  <si>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</si>
  <si>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</si>
  <si>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</si>
  <si>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</si>
  <si>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</si>
  <si>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</si>
  <si>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</si>
  <si>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</si>
  <si>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</si>
  <si>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</si>
  <si>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</si>
  <si>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</si>
  <si>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</si>
  <si>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</si>
  <si>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</si>
  <si>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</si>
  <si>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</si>
  <si>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</si>
  <si>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</si>
  <si>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</si>
  <si>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</si>
  <si>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</si>
  <si>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</si>
  <si>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</si>
  <si>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</si>
  <si>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</si>
  <si>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</si>
  <si>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</si>
  <si>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</si>
  <si>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</si>
  <si>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</si>
  <si>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</si>
  <si>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</si>
  <si>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</si>
  <si>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</si>
  <si>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</si>
  <si>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</si>
  <si>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</si>
  <si>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</si>
  <si>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</si>
  <si>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</si>
  <si>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</si>
  <si>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</si>
  <si>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</si>
  <si>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</si>
  <si>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</si>
  <si>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</si>
  <si>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</si>
  <si>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</si>
  <si>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</si>
  <si>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</si>
  <si>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</si>
  <si>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</si>
  <si>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</si>
  <si>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</si>
  <si>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</si>
  <si>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</si>
  <si>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</si>
  <si>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</si>
  <si>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</si>
  <si>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</si>
  <si>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</si>
  <si>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</si>
  <si>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</si>
  <si>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</si>
  <si>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</si>
  <si>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</si>
  <si>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</si>
  <si>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</si>
  <si>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</si>
  <si>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</si>
  <si>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</si>
  <si>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</si>
  <si>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</si>
  <si>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</si>
  <si>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</si>
  <si>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</si>
  <si>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</si>
  <si>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</si>
  <si>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</si>
  <si>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</si>
  <si>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</si>
  <si>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</si>
  <si>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</si>
  <si>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</si>
  <si>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</si>
  <si>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</si>
  <si>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</si>
  <si>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</si>
  <si>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</si>
  <si>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</si>
  <si>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</si>
  <si>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</si>
  <si>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</si>
  <si>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</si>
  <si>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</si>
  <si>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</si>
  <si>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</si>
  <si>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</si>
  <si>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</si>
  <si>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</si>
  <si>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</si>
  <si>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</si>
  <si>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</si>
  <si>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</si>
  <si>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</si>
  <si>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</si>
  <si>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</si>
  <si>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</si>
  <si>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</si>
  <si>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</si>
  <si>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</si>
  <si>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</si>
  <si>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</si>
  <si>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</si>
  <si>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</si>
  <si>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</si>
  <si>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</si>
  <si>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</si>
  <si>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</si>
  <si>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</si>
  <si>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</si>
  <si>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</si>
  <si>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</si>
  <si>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</si>
  <si>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</si>
  <si>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</si>
  <si>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</si>
  <si>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</si>
  <si>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</si>
  <si>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</si>
  <si>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</si>
  <si>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</si>
  <si>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</si>
  <si>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</si>
  <si>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</si>
  <si>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</si>
  <si>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</si>
  <si>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</si>
  <si>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</si>
  <si>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</si>
  <si>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</si>
  <si>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</si>
  <si>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</si>
  <si>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</si>
  <si>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</si>
  <si>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</si>
  <si>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</si>
  <si>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</si>
  <si>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</si>
  <si>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</si>
  <si>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</si>
  <si>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</si>
  <si>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</si>
  <si>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</si>
  <si>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</si>
  <si>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</si>
  <si>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</si>
  <si>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</si>
  <si>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</si>
  <si>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</si>
  <si>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</si>
  <si>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</si>
  <si>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</si>
  <si>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</si>
  <si>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</si>
  <si>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</si>
  <si>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</si>
  <si>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</si>
  <si>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</si>
  <si>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</si>
  <si>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</si>
  <si>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</si>
  <si>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</si>
  <si>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</si>
  <si>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</si>
  <si>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</si>
  <si>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</si>
  <si>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</si>
  <si>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</si>
  <si>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</si>
  <si>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</si>
  <si>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</si>
  <si>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</si>
  <si>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</si>
  <si>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</si>
  <si>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</si>
  <si>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</si>
  <si>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</si>
  <si>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</si>
  <si>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</si>
  <si>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</si>
  <si>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</si>
  <si>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</si>
  <si>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</si>
  <si>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</si>
  <si>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</si>
  <si>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</si>
  <si>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</si>
  <si>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</si>
  <si>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</si>
  <si>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</si>
  <si>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</si>
  <si>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</si>
  <si>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</si>
  <si>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</si>
  <si>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</si>
  <si>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</si>
  <si>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</si>
  <si>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</si>
  <si>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</si>
  <si>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</si>
  <si>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</si>
  <si>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</si>
  <si>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</si>
  <si>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</si>
  <si>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</si>
  <si>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</si>
  <si>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</si>
  <si>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</si>
  <si>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</si>
  <si>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</si>
  <si>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</si>
  <si>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</si>
  <si>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</si>
  <si>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</si>
  <si>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</si>
  <si>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</si>
  <si>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</si>
  <si>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</si>
  <si>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</si>
  <si>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</si>
  <si>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</si>
  <si>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</si>
  <si>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</si>
  <si>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</si>
  <si>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</si>
  <si>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</si>
  <si>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</si>
  <si>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</si>
  <si>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</si>
  <si>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</si>
  <si>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</si>
  <si>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</si>
  <si>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</si>
  <si>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</si>
  <si>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</si>
  <si>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</si>
  <si>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</si>
  <si>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</si>
  <si>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</si>
  <si>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</si>
  <si>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</si>
  <si>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</si>
  <si>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</si>
  <si>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</si>
  <si>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</si>
  <si>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</si>
  <si>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</si>
  <si>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</si>
  <si>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</si>
  <si>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</si>
  <si>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</si>
  <si>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</si>
  <si>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</si>
  <si>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</si>
  <si>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</si>
  <si>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</si>
  <si>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</si>
  <si>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</si>
  <si>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</si>
  <si>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</si>
  <si>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</si>
  <si>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</si>
  <si>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</si>
  <si>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</si>
  <si>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</si>
  <si>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</si>
  <si>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</si>
  <si>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</si>
  <si>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</si>
  <si>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</si>
  <si>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</si>
  <si>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</si>
  <si>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</si>
  <si>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</si>
  <si>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</si>
  <si>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</si>
  <si>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</si>
  <si>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</si>
  <si>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</si>
  <si>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</si>
  <si>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</si>
  <si>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</si>
  <si>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</si>
  <si>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</si>
  <si>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</si>
  <si>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</si>
  <si>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</si>
  <si>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</si>
  <si>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</si>
  <si>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</si>
  <si>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</si>
  <si>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</si>
  <si>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</si>
  <si>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</si>
  <si>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</si>
  <si>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</si>
  <si>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</si>
  <si>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</si>
  <si>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</si>
  <si>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</si>
  <si>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</si>
  <si>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</si>
  <si>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</si>
  <si>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</si>
  <si>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</si>
  <si>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</si>
  <si>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</si>
  <si>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</si>
  <si>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</si>
  <si>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</si>
  <si>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</si>
  <si>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</si>
  <si>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</si>
  <si>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</si>
  <si>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</si>
  <si>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</si>
  <si>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</si>
  <si>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</si>
  <si>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</si>
  <si>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</si>
  <si>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</si>
  <si>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</si>
  <si>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</si>
  <si>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</si>
  <si>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</si>
  <si>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</si>
  <si>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</si>
  <si>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</si>
  <si>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</si>
  <si>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</si>
  <si>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</si>
  <si>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</si>
  <si>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</si>
  <si>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</si>
  <si>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</si>
  <si>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</si>
  <si>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</si>
  <si>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</si>
  <si>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</si>
  <si>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</si>
  <si>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</si>
  <si>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</si>
  <si>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</si>
  <si>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</si>
  <si>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</si>
  <si>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</si>
  <si>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</si>
  <si>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</si>
  <si>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</si>
  <si>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</si>
  <si>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</si>
  <si>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</si>
  <si>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</si>
  <si>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</si>
  <si>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</si>
  <si>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</si>
  <si>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</si>
  <si>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</si>
  <si>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</si>
  <si>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</si>
  <si>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</si>
  <si>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</si>
  <si>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</si>
  <si>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</si>
  <si>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</si>
  <si>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</si>
  <si>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</si>
  <si>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</si>
  <si>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</si>
  <si>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</si>
  <si>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</si>
  <si>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</si>
  <si>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</si>
  <si>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</si>
  <si>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</si>
  <si>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</si>
  <si>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</si>
  <si>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</si>
  <si>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</si>
  <si>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</si>
  <si>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</si>
  <si>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</si>
  <si>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</si>
  <si>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</si>
  <si>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</si>
  <si>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</si>
  <si>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</si>
  <si>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</si>
  <si>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</si>
  <si>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</si>
  <si>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</si>
  <si>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</si>
  <si>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</si>
  <si>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</si>
  <si>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</si>
  <si>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</si>
  <si>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</si>
  <si>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</si>
  <si>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</si>
  <si>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</si>
  <si>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</si>
  <si>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</si>
  <si>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</si>
  <si>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</si>
  <si>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</si>
  <si>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</si>
  <si>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</si>
  <si>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</si>
  <si>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</si>
  <si>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</si>
  <si>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</si>
  <si>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</si>
  <si>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</si>
  <si>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</si>
  <si>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</si>
  <si>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</si>
  <si>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</si>
  <si>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</si>
  <si>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</si>
  <si>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</si>
  <si>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</si>
  <si>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</si>
  <si>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</si>
  <si>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</si>
  <si>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</si>
  <si>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</si>
  <si>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</si>
  <si>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</si>
  <si>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</si>
  <si>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</si>
  <si>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</si>
  <si>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</si>
  <si>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</si>
  <si>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</si>
  <si>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</si>
  <si>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</si>
  <si>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</si>
  <si>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</si>
  <si>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</si>
  <si>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</si>
  <si>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</si>
  <si>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</si>
  <si>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</si>
  <si>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</si>
  <si>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</si>
  <si>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</si>
  <si>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</si>
  <si>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</si>
  <si>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</si>
  <si>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</si>
  <si>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</si>
  <si>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</si>
  <si>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</si>
  <si>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</si>
  <si>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</si>
  <si>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</si>
  <si>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</si>
  <si>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</si>
  <si>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</si>
  <si>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</si>
  <si>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</si>
  <si>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</si>
  <si>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</si>
  <si>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</si>
  <si>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</si>
  <si>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</si>
  <si>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</si>
  <si>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</si>
  <si>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</si>
  <si>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</si>
  <si>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</si>
  <si>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</si>
  <si>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</si>
  <si>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</si>
  <si>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</si>
  <si>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</si>
  <si>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</si>
  <si>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</si>
  <si>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</si>
  <si>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</si>
  <si>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</si>
  <si>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</si>
  <si>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</si>
  <si>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</si>
  <si>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</si>
  <si>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</si>
  <si>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</si>
  <si>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</si>
  <si>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</si>
  <si>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</si>
  <si>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</si>
  <si>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</si>
  <si>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</si>
  <si>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</si>
  <si>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</si>
  <si>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</si>
  <si>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</si>
  <si>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</si>
  <si>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</si>
  <si>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</si>
  <si>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</si>
  <si>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</si>
  <si>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</si>
  <si>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</si>
  <si>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</si>
  <si>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</si>
  <si>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</si>
  <si>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</si>
  <si>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</si>
  <si>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</si>
  <si>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</si>
  <si>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</si>
  <si>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</si>
  <si>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</si>
  <si>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</si>
  <si>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</si>
  <si>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</si>
  <si>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</si>
  <si>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</si>
  <si>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</si>
  <si>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</si>
  <si>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</si>
  <si>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</si>
  <si>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</si>
  <si>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</si>
  <si>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</si>
  <si>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</si>
  <si>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</si>
  <si>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</si>
  <si>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</si>
  <si>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</si>
  <si>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</si>
  <si>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</si>
  <si>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</si>
  <si>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</si>
  <si>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</si>
  <si>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</si>
  <si>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</si>
  <si>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</si>
  <si>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</si>
  <si>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</si>
  <si>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</si>
  <si>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</si>
  <si>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</si>
  <si>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</si>
  <si>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</si>
  <si>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</si>
  <si>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</si>
  <si>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</si>
  <si>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</si>
  <si>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</si>
  <si>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</si>
  <si>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</si>
  <si>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</si>
  <si>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</si>
  <si>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</si>
  <si>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</si>
  <si>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</si>
  <si>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</si>
  <si>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</si>
  <si>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</si>
  <si>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</si>
  <si>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</si>
  <si>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</si>
  <si>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</si>
  <si>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</si>
  <si>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</si>
  <si>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</si>
  <si>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</si>
  <si>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</si>
  <si>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</si>
  <si>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</si>
  <si>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</si>
  <si>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</si>
  <si>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</si>
  <si>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</si>
  <si>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</si>
  <si>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</si>
  <si>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</si>
  <si>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</si>
  <si>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</si>
  <si>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</si>
  <si>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</si>
  <si>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</si>
  <si>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</si>
  <si>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</si>
  <si>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</si>
  <si>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</si>
  <si>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</si>
  <si>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</si>
  <si>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</si>
  <si>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</si>
  <si>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</si>
  <si>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</si>
  <si>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</si>
  <si>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</si>
  <si>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</si>
  <si>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</si>
  <si>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</si>
  <si>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</si>
  <si>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</si>
  <si>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</si>
  <si>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</si>
  <si>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</si>
  <si>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</si>
  <si>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</si>
  <si>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</si>
  <si>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</si>
  <si>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</si>
  <si>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</si>
  <si>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</si>
  <si>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</si>
  <si>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</si>
  <si>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</si>
  <si>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</si>
  <si>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</si>
  <si>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</si>
  <si>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</si>
  <si>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</si>
  <si>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</si>
  <si>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</si>
  <si>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</si>
  <si>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</si>
  <si>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</si>
  <si>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</si>
  <si>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</si>
  <si>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</si>
  <si>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</si>
  <si>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</si>
  <si>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</si>
  <si>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</si>
  <si>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</si>
  <si>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</si>
  <si>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</si>
  <si>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</si>
  <si>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</si>
  <si>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</si>
  <si>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</si>
  <si>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</si>
  <si>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</si>
  <si>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</si>
  <si>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</si>
  <si>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</si>
  <si>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</si>
  <si>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</si>
  <si>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</si>
  <si>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</si>
  <si>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</si>
  <si>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</si>
  <si>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</si>
  <si>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</si>
  <si>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</si>
  <si>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</si>
  <si>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</si>
  <si>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</si>
  <si>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</si>
  <si>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</si>
  <si>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</si>
  <si>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</si>
  <si>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</si>
  <si>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</si>
  <si>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</si>
  <si>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</si>
  <si>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</si>
  <si>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</si>
  <si>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</si>
  <si>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</si>
  <si>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</si>
  <si>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</si>
  <si>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</si>
  <si>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</si>
  <si>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</si>
  <si>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</si>
  <si>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</si>
  <si>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</si>
  <si>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</si>
  <si>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</si>
  <si>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</si>
  <si>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</si>
  <si>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</si>
  <si>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</si>
  <si>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</si>
  <si>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</si>
  <si>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</si>
  <si>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</si>
  <si>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</si>
  <si>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</si>
  <si>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</si>
  <si>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</si>
  <si>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</si>
  <si>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</si>
  <si>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</si>
  <si>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</si>
  <si>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</si>
  <si>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</si>
  <si>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</si>
  <si>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</si>
  <si>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</si>
  <si>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</si>
  <si>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</si>
  <si>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</si>
  <si>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</si>
  <si>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</si>
  <si>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</si>
  <si>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</si>
  <si>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</si>
  <si>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</si>
  <si>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</si>
  <si>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</si>
  <si>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</si>
  <si>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</si>
  <si>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</si>
  <si>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</si>
  <si>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</si>
  <si>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</si>
  <si>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</si>
  <si>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</si>
  <si>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</si>
  <si>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</si>
  <si>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</si>
  <si>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</si>
  <si>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</si>
  <si>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</si>
  <si>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</si>
  <si>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</si>
  <si>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</si>
  <si>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</si>
  <si>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</si>
  <si>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</si>
  <si>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</si>
  <si>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</si>
  <si>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</si>
  <si>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</si>
  <si>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</si>
  <si>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</si>
  <si>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</si>
  <si>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</si>
  <si>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</si>
  <si>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</si>
  <si>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</si>
  <si>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</si>
  <si>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</si>
  <si>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</si>
  <si>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</si>
  <si>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</si>
  <si>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</si>
  <si>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</si>
  <si>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</si>
  <si>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</si>
  <si>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</si>
  <si>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</si>
  <si>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</si>
  <si>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</si>
  <si>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</si>
  <si>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</si>
  <si>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</si>
  <si>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</si>
  <si>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</si>
  <si>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</si>
  <si>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</si>
  <si>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</si>
  <si>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</si>
  <si>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</si>
  <si>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</si>
  <si>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</si>
  <si>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</si>
  <si>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</si>
  <si>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</si>
  <si>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</si>
  <si>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</si>
  <si>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</si>
  <si>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</si>
  <si>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</si>
  <si>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</si>
  <si>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</si>
  <si>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</si>
  <si>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</si>
  <si>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</si>
  <si>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</si>
  <si>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</si>
  <si>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</si>
  <si>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</si>
  <si>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</si>
  <si>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</si>
  <si>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</si>
  <si>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</si>
  <si>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</si>
  <si>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</si>
  <si>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</si>
  <si>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</si>
  <si>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</si>
  <si>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</si>
  <si>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</si>
  <si>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</si>
  <si>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</si>
  <si>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</si>
  <si>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</si>
  <si>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</si>
  <si>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</si>
  <si>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</si>
  <si>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</si>
  <si>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</si>
  <si>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</si>
  <si>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</si>
  <si>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</si>
  <si>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</si>
  <si>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</si>
  <si>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</si>
  <si>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</si>
  <si>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</si>
  <si>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</si>
  <si>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</si>
  <si>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</si>
  <si>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</si>
  <si>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</si>
  <si>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</si>
  <si>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</si>
  <si>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</si>
  <si>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</si>
  <si>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</si>
  <si>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</si>
  <si>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</si>
  <si>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</si>
  <si>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</si>
  <si>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</si>
  <si>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</si>
  <si>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</si>
  <si>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</si>
  <si>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</si>
  <si>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</si>
  <si>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</si>
  <si>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</si>
  <si>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</si>
  <si>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</si>
  <si>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</si>
  <si>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</si>
  <si>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</si>
  <si>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</si>
  <si>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</si>
  <si>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</si>
  <si>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</si>
  <si>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</si>
  <si>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</si>
  <si>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</si>
  <si>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</si>
  <si>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</si>
  <si>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</si>
  <si>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</si>
  <si>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</si>
  <si>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</si>
  <si>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</si>
  <si>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</si>
  <si>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</si>
  <si>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</si>
  <si>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</si>
  <si>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</si>
  <si>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</si>
  <si>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</si>
  <si>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</si>
  <si>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</si>
  <si>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</si>
  <si>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</si>
  <si>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</si>
  <si>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</si>
  <si>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</si>
  <si>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</si>
  <si>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</si>
  <si>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</si>
  <si>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</si>
  <si>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</si>
  <si>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</si>
  <si>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</si>
  <si>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</si>
  <si>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</si>
  <si>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</si>
  <si>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</si>
  <si>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</si>
  <si>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</si>
  <si>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</si>
  <si>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</si>
  <si>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</si>
  <si>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</si>
  <si>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</si>
  <si>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</si>
  <si>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</si>
  <si>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</si>
  <si>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</si>
  <si>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</si>
  <si>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</si>
  <si>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</si>
  <si>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</si>
  <si>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</si>
  <si>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</si>
  <si>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</si>
  <si>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</si>
  <si>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</si>
  <si>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</si>
  <si>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</si>
  <si>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</si>
  <si>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</si>
  <si>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</si>
  <si>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</si>
  <si>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</si>
  <si>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</si>
  <si>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</si>
  <si>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</si>
  <si>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</si>
  <si>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</si>
  <si>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</si>
  <si>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</si>
  <si>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</si>
  <si>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</si>
  <si>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</si>
  <si>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</si>
  <si>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</si>
  <si>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</si>
  <si>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</si>
  <si>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</si>
  <si>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</si>
  <si>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</si>
  <si>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</si>
  <si>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</si>
  <si>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</si>
  <si>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</si>
  <si>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</si>
  <si>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</si>
  <si>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</si>
  <si>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</si>
  <si>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</si>
  <si>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</si>
  <si>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</si>
  <si>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</si>
  <si>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</si>
  <si>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</si>
  <si>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</si>
  <si>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</si>
  <si>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</si>
  <si>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</si>
  <si>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</si>
  <si>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</si>
  <si>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</si>
  <si>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</si>
  <si>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</si>
  <si>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</si>
  <si>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</si>
  <si>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</si>
  <si>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</si>
  <si>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</si>
  <si>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</si>
  <si>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</si>
  <si>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</si>
  <si>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</si>
  <si>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</si>
  <si>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</si>
  <si>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</si>
  <si>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</si>
  <si>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</si>
  <si>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</si>
  <si>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</si>
  <si>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</si>
  <si>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</si>
  <si>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</si>
  <si>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</si>
  <si>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</si>
  <si>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</si>
  <si>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</si>
  <si>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</si>
  <si>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</si>
  <si>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</si>
  <si>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</si>
  <si>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</si>
  <si>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</si>
  <si>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</si>
  <si>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</si>
  <si>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</si>
  <si>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</si>
  <si>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</si>
  <si>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</si>
  <si>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</si>
  <si>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</si>
  <si>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</si>
  <si>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</si>
  <si>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</si>
  <si>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</si>
  <si>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</si>
  <si>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</si>
  <si>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</si>
  <si>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</si>
  <si>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</si>
  <si>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</si>
  <si>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</si>
  <si>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</si>
  <si>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</si>
  <si>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</si>
  <si>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</si>
  <si>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</si>
  <si>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</si>
  <si>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</si>
  <si>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</si>
  <si>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</si>
  <si>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</si>
  <si>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</si>
  <si>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</si>
  <si>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</si>
  <si>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</si>
  <si>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</si>
  <si>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</si>
  <si>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</si>
  <si>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</si>
  <si>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</si>
  <si>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</si>
  <si>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</si>
  <si>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</si>
  <si>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</si>
  <si>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</si>
  <si>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</si>
  <si>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</si>
  <si>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</si>
  <si>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</si>
  <si>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</si>
  <si>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</si>
  <si>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</si>
  <si>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</si>
  <si>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</si>
  <si>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</si>
  <si>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</si>
  <si>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</si>
  <si>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</si>
  <si>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</si>
  <si>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</si>
  <si>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</si>
  <si>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</si>
  <si>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</si>
  <si>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</si>
  <si>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</si>
  <si>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</si>
  <si>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</si>
  <si>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</si>
  <si>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</si>
  <si>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</si>
  <si>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</si>
  <si>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</si>
  <si>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</si>
  <si>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</si>
  <si>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</si>
  <si>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</si>
  <si>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</si>
  <si>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</si>
  <si>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</si>
  <si>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</si>
  <si>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</si>
  <si>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</si>
  <si>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</si>
  <si>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</si>
  <si>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</si>
  <si>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</si>
  <si>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</si>
  <si>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</si>
  <si>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</si>
  <si>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</si>
  <si>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</si>
  <si>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</si>
  <si>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</si>
  <si>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</si>
  <si>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</si>
  <si>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</si>
  <si>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</si>
  <si>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</si>
  <si>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</si>
  <si>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</si>
  <si>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</si>
  <si>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</si>
  <si>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</si>
  <si>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</si>
  <si>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</si>
  <si>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</si>
  <si>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</si>
  <si>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</si>
  <si>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</si>
  <si>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</si>
  <si>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</si>
  <si>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</si>
  <si>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</si>
  <si>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</si>
  <si>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</si>
  <si>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</si>
  <si>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</si>
  <si>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</si>
  <si>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</si>
  <si>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</si>
  <si>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</si>
  <si>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</si>
  <si>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</si>
  <si>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</si>
  <si>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</si>
  <si>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</si>
  <si>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</si>
  <si>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</si>
  <si>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</si>
  <si>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</si>
  <si>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</si>
  <si>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</si>
  <si>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</si>
  <si>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</si>
  <si>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</si>
  <si>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</si>
  <si>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</si>
  <si>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</si>
  <si>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</si>
  <si>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</si>
  <si>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</si>
  <si>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</si>
  <si>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</si>
  <si>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</si>
  <si>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</si>
  <si>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</si>
  <si>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</si>
  <si>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</si>
  <si>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</si>
  <si>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</si>
  <si>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</si>
  <si>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</si>
  <si>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</si>
  <si>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</si>
  <si>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</si>
  <si>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</si>
  <si>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</si>
  <si>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</si>
  <si>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</si>
  <si>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</si>
  <si>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</si>
  <si>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</si>
  <si>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</si>
  <si>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</si>
  <si>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</si>
  <si>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</si>
  <si>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</si>
  <si>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</si>
  <si>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</si>
  <si>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</si>
  <si>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</si>
  <si>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</si>
  <si>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</si>
  <si>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</si>
  <si>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</si>
  <si>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</si>
  <si>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</si>
  <si>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</si>
  <si>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</si>
  <si>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</si>
  <si>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</si>
  <si>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</si>
  <si>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</si>
  <si>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</si>
  <si>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</si>
  <si>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</si>
  <si>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</si>
  <si>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</si>
  <si>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</si>
  <si>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</si>
  <si>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</si>
  <si>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</si>
  <si>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</si>
  <si>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</si>
  <si>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</si>
  <si>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</si>
  <si>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</si>
  <si>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</si>
  <si>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</si>
  <si>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</si>
  <si>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</si>
  <si>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</si>
  <si>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</si>
  <si>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</si>
  <si>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</si>
  <si>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</si>
  <si>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</si>
  <si>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</si>
  <si>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</si>
  <si>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</si>
  <si>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</si>
  <si>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</si>
  <si>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</si>
  <si>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</si>
  <si>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</si>
  <si>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</si>
  <si>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</si>
  <si>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</si>
  <si>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</si>
  <si>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</si>
  <si>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</si>
  <si>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</si>
  <si>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</si>
  <si>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</si>
  <si>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</si>
  <si>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</si>
  <si>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</si>
  <si>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</si>
  <si>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</si>
  <si>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</si>
  <si>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</si>
  <si>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</si>
  <si>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</si>
  <si>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</si>
  <si>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</si>
  <si>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</si>
  <si>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</si>
  <si>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</si>
  <si>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</si>
  <si>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</si>
  <si>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</si>
  <si>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</si>
  <si>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</si>
  <si>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</si>
  <si>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</si>
  <si>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</si>
  <si>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</si>
  <si>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</si>
  <si>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</si>
  <si>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</si>
  <si>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</si>
  <si>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</si>
  <si>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</si>
  <si>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</si>
  <si>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</si>
  <si>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</si>
  <si>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</si>
  <si>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</si>
  <si>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</si>
  <si>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</si>
  <si>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</si>
  <si>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</si>
  <si>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</si>
  <si>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</si>
  <si>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</si>
  <si>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</si>
  <si>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</si>
  <si>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</si>
  <si>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</si>
  <si>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</si>
  <si>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</si>
  <si>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</si>
  <si>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</si>
  <si>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</si>
  <si>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</si>
  <si>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</si>
  <si>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</si>
  <si>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</si>
  <si>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</si>
  <si>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</si>
  <si>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</si>
  <si>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</si>
  <si>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</si>
  <si>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</si>
  <si>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</si>
  <si>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</si>
  <si>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</si>
  <si>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</si>
  <si>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</si>
  <si>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</si>
  <si>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</si>
  <si>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</si>
  <si>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</si>
  <si>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</si>
  <si>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</si>
  <si>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</si>
  <si>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</si>
  <si>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</si>
  <si>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</si>
  <si>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</si>
  <si>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</si>
  <si>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</si>
  <si>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</si>
  <si>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</si>
  <si>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</si>
  <si>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</si>
  <si>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</si>
  <si>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</si>
  <si>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</si>
  <si>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</si>
  <si>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</si>
  <si>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</si>
  <si>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</si>
  <si>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</si>
  <si>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</si>
  <si>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</si>
  <si>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</si>
  <si>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</si>
  <si>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</si>
  <si>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</si>
  <si>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</si>
  <si>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</si>
  <si>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</si>
  <si>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</si>
  <si>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</si>
  <si>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</si>
  <si>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</si>
  <si>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</si>
  <si>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</si>
  <si>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</si>
  <si>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</si>
  <si>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</si>
  <si>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</si>
  <si>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</si>
  <si>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</si>
  <si>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</si>
  <si>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</si>
  <si>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</si>
  <si>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</si>
  <si>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</si>
  <si>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</si>
  <si>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</si>
  <si>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</si>
  <si>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</si>
  <si>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</si>
  <si>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</si>
  <si>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</si>
  <si>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</si>
  <si>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</si>
  <si>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</si>
  <si>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</si>
  <si>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</si>
  <si>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</si>
  <si>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</si>
  <si>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</si>
  <si>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</si>
  <si>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</si>
  <si>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</si>
  <si>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</si>
  <si>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</si>
  <si>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</si>
  <si>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</si>
  <si>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</si>
  <si>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</si>
  <si>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</si>
  <si>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</si>
  <si>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</si>
  <si>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</si>
  <si>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</si>
  <si>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</si>
  <si>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</si>
  <si>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</si>
  <si>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</si>
  <si>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</si>
  <si>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</si>
  <si>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</si>
  <si>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</si>
  <si>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</si>
  <si>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</si>
  <si>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</si>
  <si>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</si>
  <si>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</si>
  <si>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</si>
  <si>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</si>
  <si>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</si>
  <si>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</si>
  <si>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</si>
  <si>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</si>
  <si>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</si>
  <si>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</si>
  <si>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</si>
  <si>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</si>
  <si>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</si>
  <si>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</si>
  <si>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</si>
  <si>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</si>
  <si>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</si>
  <si>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</si>
  <si>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</si>
  <si>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</si>
  <si>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</si>
  <si>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</si>
  <si>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</si>
  <si>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</si>
  <si>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</si>
  <si>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</si>
  <si>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</si>
  <si>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</si>
  <si>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</si>
  <si>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</si>
  <si>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</si>
  <si>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</si>
  <si>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</si>
  <si>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</si>
  <si>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</si>
  <si>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</si>
  <si>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</si>
  <si>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</si>
  <si>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</si>
  <si>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</si>
  <si>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</si>
  <si>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</si>
  <si>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</si>
  <si>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</si>
  <si>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</si>
  <si>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</si>
  <si>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</si>
  <si>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</si>
  <si>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</si>
  <si>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</si>
  <si>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</si>
  <si>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</si>
  <si>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</si>
  <si>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</si>
  <si>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</si>
  <si>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</si>
  <si>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</si>
  <si>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</si>
  <si>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</si>
  <si>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</si>
  <si>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</si>
  <si>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</si>
  <si>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</si>
  <si>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</si>
  <si>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</si>
  <si>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</si>
  <si>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</si>
  <si>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</si>
  <si>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</si>
  <si>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</si>
  <si>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</si>
  <si>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</si>
  <si>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</si>
  <si>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</si>
  <si>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</si>
  <si>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</si>
  <si>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</si>
  <si>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</si>
  <si>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</si>
  <si>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</si>
  <si>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</si>
  <si>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</si>
  <si>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</si>
  <si>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</si>
  <si>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</si>
  <si>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</si>
  <si>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</si>
  <si>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</si>
  <si>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</si>
  <si>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</si>
  <si>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</si>
  <si>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</si>
  <si>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</si>
  <si>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</si>
  <si>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</si>
  <si>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</si>
  <si>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</si>
  <si>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</si>
  <si>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</si>
  <si>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</si>
  <si>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</si>
  <si>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</si>
  <si>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</si>
  <si>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</si>
  <si>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</si>
  <si>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</si>
  <si>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</si>
  <si>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</si>
  <si>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</si>
  <si>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</si>
  <si>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</si>
  <si>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</si>
  <si>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</si>
  <si>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</si>
  <si>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</si>
  <si>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</si>
  <si>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</si>
  <si>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</si>
  <si>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</si>
  <si>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</si>
  <si>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</si>
  <si>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</si>
  <si>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</si>
  <si>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</si>
  <si>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</si>
  <si>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</si>
  <si>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</si>
  <si>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</si>
  <si>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</si>
  <si>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</si>
  <si>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</si>
  <si>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</si>
  <si>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</si>
  <si>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</si>
  <si>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</si>
  <si>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</si>
  <si>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</si>
  <si>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</si>
  <si>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</si>
  <si>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</si>
  <si>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</si>
  <si>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</si>
  <si>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</si>
  <si>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</si>
  <si>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</si>
  <si>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</si>
  <si>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</si>
  <si>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</si>
  <si>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</si>
  <si>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</si>
  <si>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</si>
  <si>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</si>
  <si>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</si>
  <si>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</si>
  <si>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</si>
  <si>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</si>
  <si>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</si>
  <si>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</si>
  <si>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</si>
  <si>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</si>
  <si>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</si>
  <si>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</si>
  <si>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</si>
  <si>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</si>
  <si>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</si>
  <si>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</si>
  <si>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</si>
  <si>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</si>
  <si>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</si>
  <si>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</si>
  <si>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</si>
  <si>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</si>
  <si>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</si>
  <si>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</si>
  <si>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</si>
  <si>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</si>
  <si>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</si>
  <si>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</si>
  <si>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</si>
  <si>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</si>
  <si>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</si>
  <si>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</si>
  <si>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</si>
  <si>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</si>
  <si>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</si>
  <si>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</si>
  <si>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</si>
  <si>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</si>
  <si>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</si>
  <si>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</si>
  <si>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</si>
  <si>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</si>
  <si>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</si>
  <si>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</si>
  <si>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</si>
  <si>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</si>
  <si>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</si>
  <si>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</si>
  <si>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</si>
  <si>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</si>
  <si>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</si>
  <si>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</si>
  <si>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</si>
  <si>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</si>
  <si>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</si>
  <si>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</si>
  <si>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</si>
  <si>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</si>
  <si>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</si>
  <si>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</si>
  <si>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</si>
  <si>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</si>
  <si>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</si>
  <si>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</si>
  <si>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</si>
  <si>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</si>
  <si>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</si>
  <si>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</si>
  <si>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</si>
  <si>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</si>
  <si>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</si>
  <si>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</si>
  <si>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</si>
  <si>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</si>
  <si>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</si>
  <si>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</si>
  <si>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</si>
  <si>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</si>
  <si>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</si>
  <si>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</si>
  <si>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</si>
  <si>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</si>
  <si>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</si>
  <si>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</si>
  <si>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</si>
  <si>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</si>
  <si>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</si>
  <si>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</si>
  <si>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</si>
  <si>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</si>
  <si>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</si>
  <si>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</si>
  <si>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</si>
  <si>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</si>
  <si>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</si>
  <si>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</si>
  <si>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</si>
  <si>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</si>
  <si>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</si>
  <si>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</si>
  <si>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</si>
  <si>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</si>
  <si>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</si>
  <si>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</si>
  <si>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</si>
  <si>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</si>
  <si>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</si>
  <si>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</si>
  <si>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</si>
  <si>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</si>
  <si>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</si>
  <si>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</si>
  <si>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</si>
  <si>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</si>
  <si>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</si>
  <si>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</si>
  <si>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</si>
  <si>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</si>
  <si>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</si>
  <si>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</si>
  <si>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</si>
  <si>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</si>
  <si>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</si>
  <si>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</si>
  <si>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</si>
  <si>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</si>
  <si>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</si>
  <si>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</si>
  <si>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</si>
  <si>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</si>
  <si>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</si>
  <si>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</si>
  <si>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</si>
  <si>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</si>
  <si>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</si>
  <si>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</si>
  <si>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</si>
  <si>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</si>
  <si>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</si>
  <si>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</si>
  <si>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</si>
  <si>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</si>
  <si>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</si>
  <si>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</si>
  <si>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</si>
  <si>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</si>
  <si>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</si>
  <si>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</si>
  <si>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</si>
  <si>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</si>
  <si>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</si>
  <si>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</si>
  <si>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</si>
  <si>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</si>
  <si>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</si>
  <si>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</si>
  <si>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</si>
  <si>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</si>
  <si>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</si>
  <si>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</si>
  <si>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</si>
  <si>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</si>
  <si>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</si>
  <si>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</si>
  <si>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</si>
  <si>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</si>
  <si>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</si>
  <si>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</si>
  <si>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</si>
  <si>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</si>
  <si>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</si>
  <si>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</si>
  <si>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</si>
  <si>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</si>
  <si>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</si>
  <si>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</si>
  <si>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</si>
  <si>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</si>
  <si>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</si>
  <si>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</si>
  <si>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</si>
  <si>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</si>
  <si>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</si>
  <si>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</si>
  <si>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</si>
  <si>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</si>
  <si>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</si>
  <si>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</si>
  <si>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</si>
  <si>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</si>
  <si>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</si>
  <si>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</si>
  <si>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</si>
  <si>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</si>
  <si>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</si>
  <si>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</si>
  <si>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</si>
  <si>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</si>
  <si>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</si>
  <si>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</si>
  <si>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</si>
  <si>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</si>
  <si>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</si>
  <si>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</si>
  <si>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</si>
  <si>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</si>
  <si>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</si>
  <si>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</si>
  <si>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</si>
  <si>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</si>
  <si>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</si>
  <si>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</si>
  <si>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</si>
  <si>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</si>
  <si>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</si>
  <si>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</si>
  <si>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</si>
  <si>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</si>
  <si>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</si>
  <si>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</si>
  <si>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</si>
  <si>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</si>
  <si>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</si>
  <si>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</si>
  <si>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</si>
  <si>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</si>
  <si>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</si>
  <si>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</si>
  <si>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</si>
  <si>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</si>
  <si>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</si>
  <si>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</si>
  <si>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</si>
  <si>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</si>
  <si>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</si>
  <si>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</si>
  <si>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</si>
  <si>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</si>
  <si>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</si>
  <si>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</si>
  <si>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</si>
  <si>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</si>
  <si>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</si>
  <si>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</si>
  <si>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</si>
  <si>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</si>
  <si>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</si>
  <si>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</si>
  <si>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</si>
  <si>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</si>
  <si>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</si>
  <si>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</si>
  <si>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</si>
  <si>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</si>
  <si>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</si>
  <si>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</si>
  <si>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</si>
  <si>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</si>
  <si>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</si>
  <si>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</si>
  <si>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</si>
  <si>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</si>
  <si>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</si>
  <si>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</si>
  <si>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</si>
  <si>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</si>
  <si>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</si>
  <si>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</si>
  <si>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</si>
  <si>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</si>
  <si>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</si>
  <si>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</si>
  <si>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</si>
  <si>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</si>
  <si>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</si>
  <si>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</si>
  <si>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</si>
  <si>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</si>
  <si>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</si>
  <si>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</si>
  <si>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</si>
  <si>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</si>
  <si>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</si>
  <si>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</si>
  <si>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</si>
  <si>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</si>
  <si>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</si>
  <si>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</si>
  <si>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</si>
  <si>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</si>
  <si>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</si>
  <si>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</si>
  <si>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</si>
  <si>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</si>
  <si>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</si>
  <si>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</si>
  <si>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</si>
  <si>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</si>
  <si>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</si>
  <si>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</si>
  <si>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</si>
  <si>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</si>
  <si>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</si>
  <si>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</si>
  <si>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</si>
  <si>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</si>
  <si>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</si>
  <si>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</si>
  <si>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</si>
  <si>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</si>
  <si>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</si>
  <si>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</si>
  <si>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</si>
  <si>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</si>
  <si>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</si>
  <si>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</si>
  <si>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</si>
  <si>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</si>
  <si>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</si>
  <si>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</si>
  <si>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</si>
  <si>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</si>
  <si>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</si>
  <si>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</si>
  <si>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</si>
  <si>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</si>
  <si>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</si>
  <si>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</si>
  <si>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</si>
  <si>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</si>
  <si>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</si>
  <si>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</si>
  <si>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</si>
  <si>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</si>
  <si>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</si>
  <si>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</si>
  <si>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</si>
  <si>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</si>
  <si>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</si>
  <si>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</si>
  <si>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</si>
  <si>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</si>
  <si>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</si>
  <si>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</si>
  <si>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</si>
  <si>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</si>
  <si>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</si>
  <si>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</si>
  <si>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</si>
  <si>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</si>
  <si>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</si>
  <si>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</si>
  <si>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</si>
  <si>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</si>
  <si>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</si>
  <si>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</si>
  <si>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</si>
  <si>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</si>
  <si>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</si>
  <si>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</si>
  <si>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</si>
  <si>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</si>
  <si>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</si>
  <si>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</si>
  <si>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</si>
  <si>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</si>
  <si>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</si>
  <si>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</si>
  <si>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</si>
  <si>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</si>
  <si>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</si>
  <si>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</si>
  <si>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</si>
  <si>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</si>
  <si>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</si>
  <si>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</si>
  <si>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</si>
  <si>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</si>
  <si>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</si>
  <si>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</si>
  <si>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</si>
  <si>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</si>
  <si>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</si>
  <si>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</si>
  <si>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</si>
  <si>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</si>
  <si>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</si>
  <si>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</si>
  <si>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</si>
  <si>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</si>
  <si>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</si>
  <si>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</si>
  <si>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</si>
  <si>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</si>
  <si>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</si>
  <si>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</si>
  <si>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</si>
  <si>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</si>
  <si>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</si>
  <si>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</si>
  <si>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</si>
  <si>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</si>
  <si>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</si>
  <si>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</si>
  <si>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</si>
  <si>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</si>
  <si>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</si>
  <si>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</si>
  <si>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</si>
  <si>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</si>
  <si>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</si>
  <si>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</si>
  <si>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</si>
  <si>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</si>
  <si>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</si>
  <si>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</si>
  <si>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</si>
  <si>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</si>
  <si>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</si>
  <si>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</si>
  <si>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</si>
  <si>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</si>
  <si>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</si>
  <si>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</si>
  <si>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</si>
  <si>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</si>
  <si>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</si>
  <si>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</si>
  <si>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</si>
  <si>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</si>
  <si>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</si>
  <si>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</si>
  <si>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</si>
  <si>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</si>
  <si>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</si>
  <si>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</si>
  <si>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</si>
  <si>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</si>
  <si>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</si>
  <si>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</si>
  <si>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</si>
  <si>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</si>
  <si>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</si>
  <si>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</si>
  <si>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</si>
  <si>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</si>
  <si>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</si>
  <si>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</si>
  <si>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</si>
  <si>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</si>
  <si>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</si>
  <si>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</si>
  <si>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</si>
  <si>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</si>
  <si>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</si>
  <si>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</si>
  <si>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</si>
  <si>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</si>
  <si>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</si>
  <si>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</si>
  <si>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</si>
  <si>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</si>
  <si>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</si>
  <si>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</si>
  <si>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</si>
  <si>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</si>
  <si>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</si>
  <si>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</si>
  <si>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</si>
  <si>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</si>
  <si>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</si>
  <si>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</si>
  <si>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</si>
  <si>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</si>
  <si>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</si>
  <si>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</si>
  <si>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</si>
  <si>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</si>
  <si>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</si>
  <si>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</si>
  <si>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</si>
  <si>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</si>
  <si>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</si>
  <si>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</si>
  <si>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</si>
  <si>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</si>
  <si>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</si>
  <si>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</si>
  <si>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</si>
  <si>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</si>
  <si>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</si>
  <si>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</si>
  <si>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</si>
  <si>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</si>
  <si>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</si>
  <si>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</si>
  <si>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</si>
  <si>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</si>
  <si>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</si>
  <si>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</si>
  <si>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</si>
  <si>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</si>
  <si>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</si>
  <si>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</si>
  <si>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</si>
  <si>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</si>
  <si>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</si>
  <si>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</si>
  <si>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</si>
  <si>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</si>
  <si>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</si>
  <si>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</si>
  <si>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</si>
  <si>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</si>
  <si>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</si>
  <si>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</si>
  <si>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</si>
  <si>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</si>
  <si>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</si>
  <si>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</si>
  <si>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</si>
  <si>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</si>
  <si>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</si>
  <si>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</si>
  <si>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</si>
  <si>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</si>
  <si>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</si>
  <si>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</si>
  <si>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</si>
  <si>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</si>
  <si>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</si>
  <si>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</si>
  <si>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</si>
  <si>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</si>
  <si>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</si>
  <si>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</si>
  <si>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</si>
  <si>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</si>
  <si>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</si>
  <si>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</si>
  <si>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</si>
  <si>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</si>
  <si>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</si>
  <si>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</si>
  <si>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</si>
  <si>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</si>
  <si>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</si>
  <si>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</si>
  <si>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</si>
  <si>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</si>
  <si>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</si>
  <si>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</si>
  <si>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</si>
  <si>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</si>
  <si>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</si>
  <si>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</si>
  <si>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</si>
  <si>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</si>
  <si>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</si>
  <si>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</si>
  <si>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</si>
  <si>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</si>
  <si>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</si>
  <si>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</si>
  <si>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</si>
  <si>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</si>
  <si>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</si>
  <si>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</si>
  <si>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</si>
  <si>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</si>
  <si>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</si>
  <si>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</si>
  <si>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</si>
  <si>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</si>
  <si>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</si>
  <si>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</si>
  <si>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</si>
  <si>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</si>
  <si>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</si>
  <si>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</si>
  <si>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</si>
  <si>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</si>
  <si>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</si>
  <si>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</si>
  <si>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</si>
  <si>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</si>
  <si>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</si>
  <si>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</si>
  <si>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</si>
  <si>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</si>
  <si>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</si>
  <si>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</si>
  <si>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</si>
  <si>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</si>
  <si>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</si>
  <si>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</si>
  <si>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</si>
  <si>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</si>
  <si>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</si>
  <si>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</si>
  <si>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</si>
  <si>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</si>
  <si>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</si>
  <si>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</si>
  <si>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</si>
  <si>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</si>
  <si>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</si>
  <si>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</si>
  <si>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</si>
  <si>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</si>
  <si>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</si>
  <si>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</si>
  <si>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</si>
  <si>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</si>
  <si>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</si>
  <si>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</si>
  <si>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</si>
  <si>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</si>
  <si>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</si>
  <si>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</si>
  <si>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</si>
  <si>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</si>
  <si>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</si>
  <si>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</si>
  <si>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</si>
  <si>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</si>
  <si>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</si>
  <si>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</si>
  <si>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</si>
  <si>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</si>
  <si>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</si>
  <si>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</si>
  <si>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</si>
  <si>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</si>
  <si>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</si>
  <si>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</si>
  <si>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</si>
  <si>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</si>
  <si>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</si>
  <si>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</si>
  <si>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</si>
  <si>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</si>
  <si>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</si>
  <si>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</si>
  <si>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</si>
  <si>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</si>
  <si>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</si>
  <si>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</si>
  <si>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</si>
  <si>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</si>
  <si>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</si>
  <si>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</si>
  <si>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</si>
  <si>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</si>
  <si>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</si>
  <si>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</si>
  <si>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</si>
  <si>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</si>
  <si>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</si>
  <si>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</si>
  <si>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</si>
  <si>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</si>
  <si>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</si>
  <si>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</si>
  <si>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</si>
  <si>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</si>
  <si>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</si>
  <si>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</si>
  <si>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</si>
  <si>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</si>
  <si>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</si>
  <si>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</si>
  <si>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</si>
  <si>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</si>
  <si>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</si>
  <si>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</si>
  <si>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</si>
  <si>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</si>
  <si>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</si>
  <si>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</si>
  <si>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</si>
  <si>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</si>
  <si>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</si>
  <si>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</si>
  <si>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</si>
  <si>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</si>
  <si>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</si>
  <si>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</si>
  <si>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</si>
  <si>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</si>
  <si>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</si>
  <si>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</si>
  <si>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</si>
  <si>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</si>
  <si>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</si>
  <si>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</si>
  <si>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</si>
  <si>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</si>
  <si>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</si>
  <si>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</si>
  <si>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</si>
  <si>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</si>
  <si>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</si>
  <si>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</si>
  <si>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</si>
  <si>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</si>
  <si>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</si>
  <si>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</si>
  <si>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</si>
  <si>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</si>
  <si>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</si>
  <si>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</si>
  <si>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</si>
  <si>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</si>
  <si>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</si>
  <si>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</si>
  <si>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</si>
  <si>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</si>
  <si>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</si>
  <si>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</si>
  <si>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</si>
  <si>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</si>
  <si>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</si>
  <si>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</si>
  <si>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</si>
  <si>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</si>
  <si>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</si>
  <si>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</si>
  <si>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</si>
  <si>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</si>
  <si>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</si>
  <si>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</si>
  <si>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</si>
  <si>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</si>
  <si>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</si>
  <si>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</si>
  <si>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</si>
  <si>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</si>
  <si>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</si>
  <si>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</si>
  <si>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</si>
  <si>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</si>
  <si>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</si>
  <si>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</si>
  <si>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</si>
  <si>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</si>
  <si>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</si>
  <si>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</si>
  <si>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</si>
  <si>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</si>
  <si>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</si>
  <si>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</si>
  <si>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</si>
  <si>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</si>
  <si>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</si>
  <si>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</si>
  <si>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</si>
  <si>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</si>
  <si>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</si>
  <si>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</si>
  <si>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</si>
  <si>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</si>
  <si>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</si>
  <si>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</si>
  <si>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</si>
  <si>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</si>
  <si>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</si>
  <si>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</si>
  <si>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</si>
  <si>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</si>
  <si>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</si>
  <si>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</si>
  <si>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</si>
  <si>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</si>
  <si>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</si>
  <si>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</si>
  <si>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</si>
  <si>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</si>
  <si>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</si>
  <si>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</si>
  <si>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</si>
  <si>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</si>
  <si>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</si>
  <si>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</si>
  <si>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</si>
  <si>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</si>
  <si>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</si>
  <si>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</si>
  <si>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</si>
  <si>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</si>
  <si>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</si>
  <si>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</si>
  <si>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</si>
  <si>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</si>
  <si>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</si>
  <si>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</si>
  <si>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</si>
  <si>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</si>
  <si>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</si>
  <si>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</si>
  <si>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</si>
  <si>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</si>
  <si>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</si>
  <si>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</si>
  <si>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</si>
  <si>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</si>
  <si>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</si>
  <si>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</si>
  <si>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</si>
  <si>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</si>
  <si>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</si>
  <si>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</si>
  <si>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</si>
  <si>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</si>
  <si>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</si>
  <si>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</si>
  <si>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</si>
  <si>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</si>
  <si>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</si>
  <si>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</si>
  <si>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</si>
  <si>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</si>
  <si>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</si>
  <si>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</si>
  <si>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</si>
  <si>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</si>
  <si>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</si>
  <si>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</si>
  <si>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</si>
  <si>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</si>
  <si>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</si>
  <si>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</si>
  <si>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</si>
  <si>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</si>
  <si>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</si>
  <si>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</si>
  <si>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</si>
  <si>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</si>
  <si>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</si>
  <si>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</si>
  <si>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</si>
  <si>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</si>
  <si>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</si>
  <si>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</si>
  <si>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</si>
  <si>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</si>
  <si>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</si>
  <si>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</si>
  <si>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</si>
  <si>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</si>
  <si>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</si>
  <si>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</si>
  <si>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</si>
  <si>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</si>
  <si>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</si>
  <si>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</si>
  <si>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</si>
  <si>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</si>
  <si>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</si>
  <si>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</si>
  <si>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</si>
  <si>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</si>
  <si>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</si>
  <si>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</si>
  <si>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</si>
  <si>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</si>
  <si>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</si>
  <si>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</si>
  <si>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</si>
  <si>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</si>
  <si>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</si>
  <si>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</si>
  <si>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</si>
  <si>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</si>
  <si>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</si>
  <si>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</si>
  <si>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</si>
  <si>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</si>
  <si>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</si>
  <si>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</si>
  <si>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</si>
  <si>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</si>
  <si>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</si>
  <si>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</si>
  <si>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</si>
  <si>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</si>
  <si>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</si>
  <si>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</si>
  <si>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</si>
  <si>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</si>
  <si>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</si>
  <si>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</si>
  <si>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</si>
  <si>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</si>
  <si>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</si>
  <si>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</si>
  <si>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</si>
  <si>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</si>
  <si>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</si>
  <si>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</si>
  <si>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</si>
  <si>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</si>
  <si>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</si>
  <si>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</si>
  <si>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</si>
  <si>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</si>
  <si>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</si>
  <si>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</si>
  <si>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</si>
  <si>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</si>
  <si>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</si>
  <si>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</si>
  <si>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</si>
  <si>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</si>
  <si>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</si>
  <si>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</si>
  <si>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</si>
  <si>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</si>
  <si>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</si>
  <si>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</si>
  <si>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</si>
  <si>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</si>
  <si>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</si>
  <si>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</si>
  <si>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</si>
  <si>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</si>
  <si>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</si>
  <si>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</si>
  <si>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</si>
  <si>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</si>
  <si>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</si>
  <si>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</si>
  <si>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</si>
  <si>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</si>
  <si>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</si>
  <si>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</si>
  <si>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</si>
  <si>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</si>
  <si>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</si>
  <si>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</si>
  <si>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</si>
  <si>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</si>
  <si>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</si>
  <si>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</si>
  <si>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</si>
  <si>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</si>
  <si>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</si>
  <si>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</si>
  <si>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</si>
  <si>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</si>
  <si>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</si>
  <si>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</si>
  <si>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</si>
  <si>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</si>
  <si>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</si>
  <si>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</si>
  <si>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</si>
  <si>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</si>
  <si>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</si>
  <si>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</si>
  <si>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</si>
  <si>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</si>
  <si>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</si>
  <si>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</si>
  <si>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</si>
  <si>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</si>
  <si>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</si>
  <si>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</si>
  <si>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</si>
  <si>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</si>
  <si>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</si>
  <si>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</si>
  <si>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</si>
  <si>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</si>
  <si>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</si>
  <si>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</si>
  <si>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</si>
  <si>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</si>
  <si>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</si>
  <si>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</si>
  <si>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</si>
  <si>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</si>
  <si>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</si>
  <si>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</si>
  <si>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</si>
  <si>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</si>
  <si>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</si>
  <si>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</si>
  <si>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</si>
  <si>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</si>
  <si>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</si>
  <si>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</si>
  <si>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</si>
  <si>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</si>
  <si>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</si>
  <si>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</si>
  <si>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</si>
  <si>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</si>
  <si>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</si>
  <si>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</si>
  <si>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</si>
  <si>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</si>
  <si>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</si>
  <si>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</si>
  <si>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</si>
  <si>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</si>
  <si>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</si>
  <si>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</si>
  <si>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</si>
  <si>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</si>
  <si>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</si>
  <si>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</si>
  <si>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</si>
  <si>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</si>
  <si>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</si>
  <si>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</si>
  <si>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</si>
  <si>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</si>
  <si>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</si>
  <si>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</si>
  <si>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</si>
  <si>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</si>
  <si>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</si>
  <si>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</si>
  <si>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</si>
  <si>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</si>
  <si>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</si>
  <si>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</si>
  <si>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</si>
  <si>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</si>
  <si>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</si>
  <si>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</si>
  <si>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</si>
  <si>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</si>
  <si>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</si>
  <si>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</si>
  <si>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</si>
  <si>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</si>
  <si>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</si>
  <si>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</si>
  <si>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</si>
  <si>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</si>
  <si>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</si>
  <si>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</si>
  <si>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</si>
  <si>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</si>
  <si>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</si>
  <si>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</si>
  <si>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</si>
  <si>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</si>
  <si>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</si>
  <si>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</si>
  <si>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</si>
  <si>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</si>
  <si>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</si>
  <si>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</si>
  <si>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</si>
  <si>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</si>
  <si>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</si>
  <si>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</si>
  <si>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</si>
  <si>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</si>
  <si>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</si>
  <si>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</si>
  <si>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</si>
  <si>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</si>
  <si>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</si>
  <si>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</si>
  <si>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</si>
  <si>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</si>
  <si>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</si>
  <si>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</si>
  <si>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</si>
  <si>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</si>
  <si>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</si>
  <si>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</si>
  <si>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</si>
  <si>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</si>
  <si>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</si>
  <si>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</si>
  <si>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</si>
  <si>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</si>
  <si>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</si>
  <si>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</si>
  <si>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</si>
  <si>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</si>
  <si>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</si>
  <si>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</si>
  <si>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</si>
  <si>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</si>
  <si>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</si>
  <si>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</si>
  <si>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</si>
  <si>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</si>
  <si>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</si>
  <si>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</si>
  <si>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</si>
  <si>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</si>
  <si>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</si>
  <si>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</si>
  <si>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</si>
  <si>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</si>
  <si>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</si>
  <si>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</si>
  <si>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</si>
  <si>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</si>
  <si>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</si>
  <si>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</si>
  <si>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</si>
  <si>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</si>
  <si>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</si>
  <si>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</si>
  <si>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</si>
  <si>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</si>
  <si>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</si>
  <si>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</si>
  <si>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</si>
  <si>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</si>
  <si>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</si>
  <si>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</si>
  <si>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</si>
  <si>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</si>
  <si>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</si>
  <si>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</si>
  <si>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</si>
  <si>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</si>
  <si>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</si>
  <si>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</si>
  <si>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</si>
  <si>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</si>
  <si>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</si>
  <si>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</si>
  <si>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</si>
  <si>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</si>
  <si>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</si>
  <si>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</si>
  <si>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</si>
  <si>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</si>
  <si>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</si>
  <si>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</si>
  <si>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</si>
  <si>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</si>
  <si>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</si>
  <si>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</si>
  <si>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</si>
  <si>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</si>
  <si>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</si>
  <si>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</si>
  <si>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</si>
  <si>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</si>
  <si>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</si>
  <si>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</si>
  <si>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</si>
  <si>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</si>
  <si>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</si>
  <si>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</si>
  <si>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</si>
  <si>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</si>
  <si>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</si>
  <si>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</si>
  <si>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</si>
  <si>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</si>
  <si>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</si>
  <si>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</si>
  <si>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</si>
  <si>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</si>
  <si>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</si>
  <si>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</si>
  <si>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</si>
  <si>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</si>
  <si>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</si>
  <si>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</si>
  <si>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</si>
  <si>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</si>
  <si>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</si>
  <si>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</si>
  <si>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</si>
  <si>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</si>
  <si>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</si>
  <si>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</si>
  <si>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</si>
  <si>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</si>
  <si>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</si>
  <si>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</si>
  <si>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</si>
  <si>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</si>
  <si>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</si>
  <si>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</si>
  <si>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</si>
  <si>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</si>
  <si>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</si>
  <si>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</si>
  <si>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</si>
  <si>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</si>
  <si>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</si>
  <si>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</si>
  <si>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</si>
  <si>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</si>
  <si>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</si>
  <si>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</si>
  <si>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</si>
  <si>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</si>
  <si>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</si>
  <si>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</si>
  <si>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</si>
  <si>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</si>
  <si>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</si>
  <si>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</si>
  <si>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</si>
  <si>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</si>
  <si>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</si>
  <si>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</si>
  <si>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</si>
  <si>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</si>
  <si>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</si>
  <si>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</si>
  <si>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</si>
  <si>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</si>
  <si>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</si>
  <si>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</si>
  <si>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</si>
  <si>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</si>
  <si>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</si>
  <si>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</si>
  <si>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</si>
  <si>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</si>
  <si>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</si>
  <si>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</si>
  <si>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</si>
  <si>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</si>
  <si>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</si>
  <si>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</si>
  <si>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</si>
  <si>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</si>
  <si>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</si>
  <si>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</si>
  <si>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</si>
  <si>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</si>
  <si>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</si>
  <si>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</si>
  <si>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</si>
  <si>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</si>
  <si>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</si>
  <si>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</si>
  <si>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</si>
  <si>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</si>
  <si>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</si>
  <si>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</si>
  <si>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</si>
  <si>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</si>
  <si>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</si>
  <si>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</si>
  <si>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</si>
  <si>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</si>
  <si>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</si>
  <si>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</si>
  <si>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</si>
  <si>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</si>
  <si>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</si>
  <si>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</si>
  <si>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</si>
  <si>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</si>
  <si>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</si>
  <si>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</si>
  <si>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</si>
  <si>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</si>
  <si>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</si>
  <si>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</si>
  <si>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</si>
  <si>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</si>
  <si>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</si>
  <si>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</si>
  <si>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</si>
  <si>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</si>
  <si>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</si>
  <si>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</si>
  <si>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</si>
  <si>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</si>
  <si>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</si>
  <si>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</si>
  <si>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</si>
  <si>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</si>
  <si>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</si>
  <si>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</si>
  <si>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</si>
  <si>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</si>
  <si>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</si>
  <si>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</si>
  <si>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</si>
  <si>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</si>
  <si>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</si>
  <si>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</si>
  <si>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</si>
  <si>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</si>
  <si>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</si>
  <si>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</si>
  <si>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</si>
  <si>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</si>
  <si>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</si>
  <si>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</si>
  <si>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</si>
  <si>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</si>
  <si>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</si>
  <si>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</si>
  <si>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</si>
  <si>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</si>
  <si>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</si>
  <si>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</si>
  <si>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</si>
  <si>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</si>
  <si>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</si>
  <si>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</si>
  <si>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</si>
  <si>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</si>
  <si>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</si>
  <si>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</si>
  <si>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</si>
  <si>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</si>
  <si>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</si>
  <si>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</si>
  <si>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</si>
  <si>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</si>
  <si>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</si>
  <si>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</si>
  <si>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</si>
  <si>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</si>
  <si>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</si>
  <si>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</si>
  <si>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</si>
  <si>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</si>
  <si>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</si>
  <si>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</si>
  <si>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</si>
  <si>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</si>
  <si>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</si>
  <si>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</si>
  <si>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</si>
  <si>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</si>
  <si>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</si>
  <si>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</si>
  <si>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</si>
  <si>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</si>
  <si>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</si>
  <si>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</si>
  <si>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</si>
  <si>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</si>
  <si>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</si>
  <si>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</si>
  <si>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</si>
  <si>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</si>
  <si>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</si>
  <si>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</si>
  <si>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</si>
  <si>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</si>
  <si>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</si>
  <si>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</si>
  <si>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</si>
  <si>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</si>
  <si>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</si>
  <si>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</si>
  <si>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</si>
  <si>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</si>
  <si>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</si>
  <si>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</si>
  <si>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</si>
  <si>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</si>
  <si>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</si>
  <si>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</si>
  <si>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</si>
  <si>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</si>
  <si>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</si>
  <si>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</si>
  <si>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</si>
  <si>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</si>
  <si>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</si>
  <si>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</si>
  <si>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</si>
  <si>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</si>
  <si>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</si>
  <si>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</si>
  <si>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</si>
  <si>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</si>
  <si>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</si>
  <si>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</si>
  <si>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</si>
  <si>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</si>
  <si>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</si>
  <si>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</si>
  <si>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</si>
  <si>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</si>
  <si>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</si>
  <si>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</si>
  <si>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</si>
  <si>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</si>
  <si>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</si>
  <si>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</si>
  <si>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</si>
  <si>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</si>
  <si>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</si>
  <si>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</si>
  <si>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</si>
  <si>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</si>
  <si>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</si>
  <si>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</si>
  <si>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</si>
  <si>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</si>
  <si>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</si>
  <si>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</si>
  <si>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</si>
  <si>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</si>
  <si>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</si>
  <si>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</si>
  <si>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</si>
  <si>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</si>
  <si>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</si>
  <si>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</si>
  <si>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</si>
  <si>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</si>
  <si>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</si>
  <si>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</si>
  <si>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</si>
  <si>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</si>
  <si>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</si>
  <si>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</si>
  <si>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</si>
  <si>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</si>
  <si>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</si>
  <si>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</si>
  <si>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</si>
  <si>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</si>
  <si>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</si>
  <si>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</si>
  <si>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</si>
  <si>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</si>
  <si>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</si>
  <si>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</si>
  <si>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</si>
  <si>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</si>
  <si>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</si>
  <si>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</si>
  <si>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</si>
  <si>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</si>
  <si>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</si>
  <si>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</si>
  <si>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</si>
  <si>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</si>
  <si>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</si>
  <si>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</si>
  <si>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</si>
  <si>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</si>
  <si>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</si>
  <si>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</si>
  <si>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</si>
  <si>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</si>
  <si>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</si>
  <si>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</si>
  <si>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</si>
  <si>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</si>
  <si>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</si>
  <si>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</si>
  <si>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</si>
  <si>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</si>
  <si>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</si>
  <si>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</si>
  <si>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</si>
  <si>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</si>
  <si>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</si>
  <si>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</si>
  <si>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</si>
  <si>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</si>
  <si>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</si>
  <si>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</si>
  <si>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</si>
  <si>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</si>
  <si>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</si>
  <si>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</si>
  <si>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</si>
  <si>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</si>
  <si>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</si>
  <si>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</si>
  <si>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</si>
  <si>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</si>
  <si>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</si>
  <si>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</si>
  <si>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</si>
  <si>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</si>
  <si>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</si>
  <si>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</si>
  <si>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</si>
  <si>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</si>
  <si>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</si>
  <si>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</si>
  <si>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</si>
  <si>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</si>
  <si>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</si>
  <si>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</si>
  <si>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</si>
  <si>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</si>
  <si>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</si>
  <si>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</si>
  <si>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</si>
  <si>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</si>
  <si>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</si>
  <si>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</si>
  <si>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</si>
  <si>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</si>
  <si>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</si>
  <si>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</si>
  <si>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</si>
  <si>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</si>
  <si>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</si>
  <si>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</si>
  <si>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</si>
  <si>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</si>
  <si>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</si>
  <si>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</si>
  <si>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</si>
  <si>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</si>
  <si>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</si>
  <si>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</si>
  <si>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</si>
  <si>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</si>
  <si>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</si>
  <si>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</si>
  <si>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</si>
  <si>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</si>
  <si>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</si>
  <si>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</si>
  <si>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</si>
  <si>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</si>
  <si>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</si>
  <si>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</si>
  <si>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</si>
  <si>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</si>
  <si>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</si>
  <si>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</si>
  <si>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</si>
  <si>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</si>
  <si>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</si>
  <si>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</si>
  <si>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</si>
  <si>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</si>
  <si>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</si>
  <si>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</si>
  <si>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</si>
  <si>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</si>
  <si>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</si>
  <si>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</si>
  <si>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</si>
  <si>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</si>
  <si>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</si>
  <si>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</si>
  <si>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</si>
  <si>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</si>
  <si>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</si>
  <si>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</si>
  <si>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</si>
  <si>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</si>
  <si>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</si>
  <si>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</si>
  <si>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</si>
  <si>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</si>
  <si>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</si>
  <si>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</si>
  <si>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</si>
  <si>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</si>
  <si>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</si>
  <si>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</si>
  <si>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</si>
  <si>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</si>
  <si>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</si>
  <si>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</si>
  <si>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</si>
  <si>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</si>
  <si>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</si>
  <si>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</si>
  <si>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</si>
  <si>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</si>
  <si>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</si>
  <si>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</si>
  <si>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</si>
  <si>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</si>
  <si>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</si>
  <si>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</si>
  <si>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</si>
  <si>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</si>
  <si>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</si>
  <si>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</si>
  <si>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</si>
  <si>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</si>
  <si>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</si>
  <si>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</si>
  <si>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</si>
  <si>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</si>
  <si>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</si>
  <si>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</si>
  <si>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</si>
  <si>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</si>
  <si>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</si>
  <si>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</si>
  <si>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</si>
  <si>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</si>
  <si>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</si>
  <si>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</si>
  <si>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</si>
  <si>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</si>
  <si>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</si>
  <si>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</si>
  <si>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</si>
  <si>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</si>
  <si>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</si>
  <si>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</si>
  <si>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</si>
  <si>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</si>
  <si>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</si>
  <si>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</si>
  <si>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</si>
  <si>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</si>
  <si>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</si>
  <si>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</si>
  <si>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</si>
  <si>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</si>
  <si>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</si>
  <si>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</si>
  <si>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</si>
  <si>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</si>
  <si>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</si>
  <si>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</si>
  <si>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</si>
  <si>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</si>
  <si>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</si>
  <si>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</si>
  <si>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</si>
  <si>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</si>
  <si>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</si>
  <si>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</si>
  <si>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</si>
  <si>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</si>
  <si>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</si>
  <si>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</si>
  <si>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</si>
  <si>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</si>
  <si>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</si>
  <si>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</si>
  <si>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</si>
  <si>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</si>
  <si>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</si>
  <si>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</si>
  <si>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</si>
  <si>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</si>
  <si>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</si>
  <si>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</si>
  <si>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</si>
  <si>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</si>
  <si>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</si>
  <si>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</si>
  <si>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</si>
  <si>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</si>
  <si>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</si>
  <si>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</si>
  <si>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</si>
  <si>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</si>
  <si>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</si>
  <si>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</si>
  <si>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</si>
  <si>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</si>
  <si>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</si>
  <si>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</si>
  <si>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</si>
  <si>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</si>
  <si>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</si>
  <si>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</si>
  <si>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</si>
  <si>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</si>
  <si>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</si>
  <si>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</si>
  <si>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</si>
  <si>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</si>
  <si>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</si>
  <si>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</si>
  <si>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</si>
  <si>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</si>
  <si>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</si>
  <si>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</si>
  <si>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</si>
  <si>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</si>
  <si>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</si>
  <si>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</si>
  <si>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</si>
  <si>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</si>
  <si>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</si>
  <si>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</si>
  <si>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</si>
  <si>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</si>
  <si>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</si>
  <si>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</si>
  <si>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</si>
  <si>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</si>
  <si>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</si>
  <si>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</si>
  <si>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</si>
  <si>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</si>
  <si>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</si>
  <si>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</si>
  <si>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</si>
  <si>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</si>
  <si>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</si>
  <si>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</si>
  <si>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</si>
  <si>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</si>
  <si>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</si>
  <si>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</si>
  <si>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</si>
  <si>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</si>
  <si>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</si>
  <si>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</si>
  <si>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</si>
  <si>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</si>
  <si>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</si>
  <si>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</si>
  <si>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</si>
  <si>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</si>
  <si>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</si>
  <si>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</si>
  <si>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</si>
  <si>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</si>
  <si>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</si>
  <si>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</si>
  <si>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</si>
  <si>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</si>
  <si>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</si>
  <si>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</si>
  <si>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</si>
  <si>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</si>
  <si>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</si>
  <si>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</si>
  <si>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</si>
  <si>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</si>
  <si>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</si>
  <si>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</si>
  <si>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</si>
  <si>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</si>
  <si>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</si>
  <si>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</si>
  <si>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</si>
  <si>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</si>
  <si>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</si>
  <si>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</si>
  <si>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</si>
  <si>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</si>
  <si>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</si>
  <si>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</si>
  <si>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</si>
  <si>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</si>
  <si>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</si>
  <si>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</si>
  <si>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</si>
  <si>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</si>
  <si>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</si>
  <si>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</si>
  <si>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</si>
  <si>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</si>
  <si>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</si>
  <si>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</si>
  <si>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</si>
  <si>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</si>
  <si>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</si>
  <si>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</si>
  <si>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</si>
  <si>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</si>
  <si>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</si>
  <si>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</si>
  <si>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</si>
  <si>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</si>
  <si>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</si>
  <si>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</si>
  <si>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</si>
  <si>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</si>
  <si>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</si>
  <si>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</si>
  <si>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</si>
  <si>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</si>
  <si>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</si>
  <si>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</si>
  <si>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</si>
  <si>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</si>
  <si>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</si>
  <si>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</si>
  <si>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</si>
  <si>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</si>
  <si>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</si>
  <si>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</si>
  <si>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</si>
  <si>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</si>
  <si>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</si>
  <si>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</si>
  <si>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</si>
  <si>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</si>
  <si>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</si>
  <si>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</si>
  <si>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</si>
  <si>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</si>
  <si>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</si>
  <si>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</si>
  <si>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</si>
  <si>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</si>
  <si>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</si>
  <si>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</si>
  <si>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</si>
  <si>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</si>
  <si>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</si>
  <si>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</si>
  <si>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</si>
  <si>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</si>
  <si>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</si>
  <si>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</si>
  <si>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</si>
  <si>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</si>
  <si>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</si>
  <si>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</si>
  <si>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</si>
  <si>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</si>
  <si>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</si>
  <si>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</si>
  <si>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</si>
  <si>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</si>
  <si>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</si>
  <si>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</si>
  <si>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</si>
  <si>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</si>
  <si>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</si>
  <si>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</si>
  <si>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</si>
  <si>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</si>
  <si>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</si>
  <si>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</si>
  <si>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</si>
  <si>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</si>
  <si>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</si>
  <si>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</si>
  <si>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</si>
  <si>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</si>
  <si>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</si>
  <si>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</si>
  <si>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</si>
  <si>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</si>
  <si>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</si>
  <si>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</si>
  <si>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</si>
  <si>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</si>
  <si>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</si>
  <si>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</si>
  <si>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</si>
  <si>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</si>
  <si>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</si>
  <si>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</si>
  <si>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</si>
  <si>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</si>
  <si>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</si>
  <si>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</si>
  <si>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</si>
  <si>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</si>
  <si>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</si>
  <si>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</si>
  <si>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</si>
  <si>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</si>
  <si>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</si>
  <si>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</si>
  <si>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</si>
  <si>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</si>
  <si>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</si>
  <si>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</si>
  <si>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</si>
  <si>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</si>
  <si>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</si>
  <si>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</si>
  <si>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</si>
  <si>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</si>
  <si>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</si>
  <si>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</si>
  <si>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</si>
  <si>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</si>
  <si>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</si>
  <si>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</si>
  <si>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</si>
  <si>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</si>
  <si>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</si>
  <si>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</si>
  <si>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</si>
  <si>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</si>
  <si>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</si>
  <si>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</si>
  <si>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</si>
  <si>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</si>
  <si>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</si>
  <si>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</si>
  <si>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</si>
  <si>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</si>
  <si>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</si>
  <si>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</si>
  <si>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</si>
  <si>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</si>
  <si>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</si>
  <si>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</si>
  <si>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</si>
  <si>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</si>
  <si>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</si>
  <si>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</si>
  <si>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</si>
  <si>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</si>
  <si>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</si>
  <si>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</si>
  <si>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</si>
  <si>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</si>
  <si>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</si>
  <si>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</si>
  <si>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</si>
  <si>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</si>
  <si>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</si>
  <si>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</si>
  <si>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</si>
  <si>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</si>
  <si>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</si>
  <si>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</si>
  <si>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</si>
  <si>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</si>
  <si>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</si>
  <si>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</si>
  <si>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</si>
  <si>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</si>
  <si>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</si>
  <si>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</si>
  <si>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</si>
  <si>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</si>
  <si>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</si>
  <si>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</si>
  <si>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</si>
  <si>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</si>
  <si>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</si>
  <si>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</si>
  <si>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</si>
  <si>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</si>
  <si>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</si>
  <si>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</si>
  <si>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</si>
  <si>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</si>
  <si>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</si>
  <si>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</si>
  <si>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</si>
  <si>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</si>
  <si>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</si>
  <si>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</si>
  <si>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</si>
  <si>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</si>
  <si>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</si>
  <si>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</si>
  <si>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</si>
  <si>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</si>
  <si>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</si>
  <si>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</si>
  <si>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</si>
  <si>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</si>
  <si>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</si>
  <si>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</si>
  <si>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</si>
  <si>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</si>
  <si>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</si>
  <si>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</si>
  <si>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</si>
  <si>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</si>
  <si>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</si>
  <si>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</si>
  <si>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</si>
  <si>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</si>
  <si>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</si>
  <si>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</si>
  <si>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</si>
  <si>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</si>
  <si>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</si>
  <si>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</si>
  <si>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</si>
  <si>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</si>
  <si>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</si>
  <si>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</si>
  <si>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</si>
  <si>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</si>
  <si>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</si>
  <si>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</si>
  <si>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</si>
  <si>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</si>
  <si>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</si>
  <si>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</si>
  <si>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</si>
  <si>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</si>
  <si>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</si>
  <si>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</si>
  <si>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</si>
  <si>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</si>
  <si>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</si>
  <si>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</si>
  <si>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</si>
  <si>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</si>
  <si>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</si>
  <si>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</si>
  <si>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</si>
  <si>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</si>
  <si>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</si>
  <si>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</si>
  <si>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</si>
  <si>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</si>
  <si>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</si>
  <si>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</si>
  <si>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</si>
  <si>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</si>
  <si>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</si>
  <si>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</si>
  <si>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</si>
  <si>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</si>
  <si>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</si>
  <si>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</si>
  <si>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</si>
  <si>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</si>
  <si>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</si>
  <si>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</si>
  <si>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</si>
  <si>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</si>
  <si>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</si>
  <si>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</si>
  <si>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</si>
  <si>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</si>
  <si>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</si>
  <si>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</si>
  <si>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</si>
  <si>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</si>
  <si>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</si>
  <si>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</si>
  <si>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</si>
  <si>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</si>
  <si>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</si>
  <si>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</si>
  <si>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</si>
  <si>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</si>
  <si>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</si>
  <si>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</si>
  <si>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</si>
  <si>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</si>
  <si>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</si>
  <si>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</si>
  <si>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</si>
  <si>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</si>
  <si>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</si>
  <si>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</si>
  <si>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</si>
  <si>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</si>
  <si>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</si>
  <si>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</si>
  <si>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</si>
  <si>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</si>
  <si>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</si>
  <si>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</si>
  <si>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</si>
  <si>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</si>
  <si>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</si>
  <si>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</si>
  <si>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</si>
  <si>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</si>
  <si>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</si>
  <si>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</si>
  <si>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</si>
  <si>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</si>
  <si>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</si>
  <si>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</si>
  <si>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</si>
  <si>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</si>
  <si>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</si>
  <si>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</si>
  <si>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</si>
  <si>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</si>
  <si>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</si>
  <si>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</si>
  <si>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</si>
  <si>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</si>
  <si>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</si>
  <si>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</si>
  <si>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</si>
  <si>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</si>
  <si>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</si>
  <si>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</si>
  <si>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</si>
  <si>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</si>
  <si>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</si>
  <si>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</si>
  <si>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</si>
  <si>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</si>
  <si>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</si>
  <si>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</si>
  <si>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</si>
  <si>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</si>
  <si>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</si>
  <si>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</si>
  <si>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</si>
  <si>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</si>
  <si>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</si>
  <si>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</si>
  <si>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</si>
  <si>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</si>
  <si>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</si>
  <si>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</si>
  <si>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</si>
  <si>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</si>
  <si>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</si>
  <si>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</si>
  <si>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</si>
  <si>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</si>
  <si>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</si>
  <si>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</si>
  <si>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</si>
  <si>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</si>
  <si>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</si>
  <si>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</si>
  <si>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</si>
  <si>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</si>
  <si>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</si>
  <si>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</si>
  <si>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</si>
  <si>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</si>
  <si>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</si>
  <si>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</si>
  <si>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</si>
  <si>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</si>
  <si>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</si>
  <si>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</si>
  <si>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</si>
  <si>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</si>
  <si>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</si>
  <si>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</si>
  <si>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</si>
  <si>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</si>
  <si>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</si>
  <si>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</si>
  <si>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</si>
  <si>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</si>
  <si>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</si>
  <si>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</si>
  <si>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</si>
  <si>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</si>
  <si>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</si>
  <si>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</si>
  <si>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</si>
  <si>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</si>
  <si>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</si>
  <si>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</si>
  <si>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</si>
  <si>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</si>
  <si>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</si>
  <si>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</si>
  <si>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</si>
  <si>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</si>
  <si>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</si>
  <si>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</si>
  <si>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</si>
  <si>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</si>
  <si>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</si>
  <si>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</si>
  <si>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</si>
  <si>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</si>
  <si>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</si>
  <si>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</si>
  <si>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</si>
  <si>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</si>
  <si>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</si>
  <si>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</si>
  <si>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</si>
  <si>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</si>
  <si>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</si>
  <si>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</si>
  <si>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</si>
  <si>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</si>
  <si>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</si>
  <si>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</si>
  <si>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</si>
  <si>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</si>
  <si>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</si>
  <si>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</si>
  <si>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</si>
  <si>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</si>
  <si>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</si>
  <si>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</si>
  <si>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</si>
  <si>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</si>
  <si>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</si>
  <si>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</si>
  <si>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</si>
  <si>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</si>
  <si>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</si>
  <si>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</si>
  <si>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</si>
  <si>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</si>
  <si>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</si>
  <si>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</si>
  <si>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</si>
  <si>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</si>
  <si>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</si>
  <si>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</si>
  <si>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</si>
  <si>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</si>
  <si>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</si>
  <si>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</si>
  <si>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</si>
  <si>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</si>
  <si>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</si>
  <si>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</si>
  <si>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</si>
  <si>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</si>
  <si>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</si>
  <si>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</si>
  <si>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</si>
  <si>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</si>
  <si>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</si>
  <si>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</si>
  <si>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</si>
  <si>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</si>
  <si>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</si>
  <si>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</si>
  <si>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</si>
  <si>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</si>
  <si>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</si>
  <si>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</si>
  <si>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</si>
  <si>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</si>
  <si>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</si>
  <si>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</si>
  <si>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</si>
  <si>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</si>
  <si>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</si>
  <si>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</si>
  <si>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</si>
  <si>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</si>
  <si>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</si>
  <si>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</si>
  <si>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</si>
  <si>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</si>
  <si>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</si>
  <si>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</si>
  <si>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</si>
  <si>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</si>
  <si>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</si>
  <si>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</si>
  <si>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</si>
  <si>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</si>
  <si>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</si>
  <si>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</si>
  <si>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</si>
  <si>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</si>
  <si>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</si>
  <si>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</si>
  <si>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</si>
  <si>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</si>
  <si>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</si>
  <si>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</si>
  <si>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</si>
  <si>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</si>
  <si>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</si>
  <si>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</si>
  <si>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</si>
  <si>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</si>
  <si>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</si>
  <si>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</si>
  <si>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</si>
  <si>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</si>
  <si>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</si>
  <si>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</si>
  <si>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</si>
  <si>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</si>
  <si>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</si>
  <si>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</si>
  <si>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</si>
  <si>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</si>
  <si>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</si>
  <si>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</si>
  <si>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</si>
  <si>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</si>
  <si>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</si>
  <si>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</si>
  <si>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</si>
  <si>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</si>
  <si>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</si>
  <si>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</si>
  <si>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</si>
  <si>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</si>
  <si>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</si>
  <si>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</si>
  <si>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</si>
  <si>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</si>
  <si>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</si>
  <si>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</si>
  <si>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</si>
  <si>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</si>
  <si>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</si>
  <si>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</si>
  <si>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</si>
  <si>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</si>
  <si>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</si>
  <si>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</si>
  <si>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</si>
  <si>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</si>
  <si>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</si>
  <si>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</si>
  <si>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</si>
  <si>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</si>
  <si>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</si>
  <si>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</si>
  <si>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</si>
  <si>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</si>
  <si>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</si>
  <si>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</si>
  <si>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</si>
  <si>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</si>
  <si>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</si>
  <si>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</si>
  <si>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</si>
  <si>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</si>
  <si>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</si>
  <si>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</si>
  <si>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</si>
  <si>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</si>
  <si>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</si>
  <si>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</si>
  <si>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</si>
  <si>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</si>
  <si>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</si>
  <si>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</si>
  <si>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</si>
  <si>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</si>
  <si>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</si>
  <si>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</si>
  <si>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</si>
  <si>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</si>
  <si>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</si>
  <si>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</si>
  <si>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</si>
  <si>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</si>
  <si>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</si>
  <si>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</si>
  <si>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</si>
  <si>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</si>
  <si>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</si>
  <si>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</si>
  <si>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</si>
  <si>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</si>
  <si>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</si>
  <si>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</si>
  <si>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</si>
  <si>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</si>
  <si>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</si>
  <si>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</si>
  <si>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</si>
  <si>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</si>
  <si>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</si>
  <si>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</si>
  <si>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</si>
  <si>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</si>
  <si>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</si>
  <si>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</si>
  <si>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</si>
  <si>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</si>
  <si>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</si>
  <si>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</si>
  <si>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</si>
  <si>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</si>
  <si>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</si>
  <si>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</si>
  <si>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</si>
  <si>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</si>
  <si>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</si>
  <si>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</si>
  <si>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</si>
  <si>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</si>
  <si>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</si>
  <si>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</si>
  <si>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</si>
  <si>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</si>
  <si>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</si>
  <si>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</si>
  <si>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</si>
  <si>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</si>
  <si>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</si>
  <si>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</si>
  <si>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</si>
  <si>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</si>
  <si>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</si>
  <si>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</si>
  <si>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</si>
  <si>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</si>
  <si>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</si>
  <si>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</si>
  <si>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</si>
  <si>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</si>
  <si>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</si>
  <si>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</si>
  <si>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</si>
  <si>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</si>
  <si>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</si>
  <si>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</si>
  <si>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</si>
  <si>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</si>
  <si>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</si>
  <si>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</si>
  <si>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</si>
  <si>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</si>
  <si>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</si>
  <si>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</si>
  <si>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</si>
  <si>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</si>
  <si>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</si>
  <si>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</si>
  <si>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</si>
  <si>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</si>
  <si>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</si>
  <si>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</si>
  <si>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</si>
  <si>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</si>
  <si>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</si>
  <si>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</si>
  <si>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</si>
  <si>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</si>
  <si>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</si>
  <si>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</si>
  <si>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</si>
  <si>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</si>
  <si>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</si>
  <si>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</si>
  <si>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</si>
  <si>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</si>
  <si>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</si>
  <si>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</si>
  <si>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</si>
  <si>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</si>
  <si>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</si>
  <si>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</si>
  <si>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</si>
  <si>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</si>
  <si>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</si>
  <si>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</si>
  <si>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</si>
  <si>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</si>
  <si>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</si>
  <si>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</si>
  <si>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</si>
  <si>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</si>
  <si>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</si>
  <si>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</si>
  <si>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</si>
  <si>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</si>
  <si>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</si>
  <si>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</si>
  <si>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</si>
  <si>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</si>
  <si>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</si>
  <si>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</si>
  <si>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</si>
  <si>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</si>
  <si>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</si>
  <si>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</si>
  <si>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</si>
  <si>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</si>
  <si>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</si>
  <si>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</si>
  <si>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</si>
  <si>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</si>
  <si>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</si>
  <si>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</si>
  <si>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</si>
  <si>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</si>
  <si>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</si>
  <si>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</si>
  <si>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</si>
  <si>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</si>
  <si>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</si>
  <si>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</si>
  <si>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</si>
  <si>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</si>
  <si>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</si>
  <si>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</si>
  <si>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</si>
  <si>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</si>
  <si>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</si>
  <si>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</si>
  <si>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</si>
  <si>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</si>
  <si>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</si>
  <si>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</si>
  <si>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</si>
  <si>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</si>
  <si>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</si>
  <si>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</si>
  <si>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</si>
  <si>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</si>
  <si>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</si>
  <si>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</si>
  <si>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</si>
  <si>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</si>
  <si>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</si>
  <si>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</si>
  <si>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</si>
  <si>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</si>
  <si>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</si>
  <si>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</si>
  <si>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</si>
  <si>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</si>
  <si>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</si>
  <si>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</si>
  <si>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</si>
  <si>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</si>
  <si>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</si>
  <si>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</si>
  <si>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</si>
  <si>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</si>
  <si>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</si>
  <si>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</si>
  <si>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</si>
  <si>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</si>
  <si>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</si>
  <si>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</si>
  <si>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</si>
  <si>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</si>
  <si>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</si>
  <si>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</si>
  <si>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</si>
  <si>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</si>
  <si>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</si>
  <si>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</si>
  <si>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</si>
  <si>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</si>
  <si>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</si>
  <si>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</si>
  <si>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</si>
  <si>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</si>
  <si>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</si>
  <si>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</si>
  <si>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</si>
  <si>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</si>
  <si>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</si>
  <si>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</si>
  <si>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</si>
  <si>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</si>
  <si>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</si>
  <si>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</si>
  <si>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</si>
  <si>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</si>
  <si>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</si>
  <si>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</si>
  <si>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</si>
  <si>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</si>
  <si>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</si>
  <si>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</si>
  <si>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</si>
  <si>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</si>
  <si>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</si>
  <si>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</si>
  <si>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</si>
  <si>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</si>
  <si>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</si>
  <si>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</si>
  <si>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</si>
  <si>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</si>
  <si>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</si>
  <si>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</si>
  <si>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</si>
  <si>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</si>
  <si>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</si>
  <si>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</si>
  <si>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</si>
  <si>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</si>
  <si>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</si>
  <si>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</si>
  <si>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</si>
  <si>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</si>
  <si>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</si>
  <si>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</si>
  <si>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</si>
  <si>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</si>
  <si>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</si>
  <si>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</si>
  <si>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</si>
  <si>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</si>
  <si>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</si>
  <si>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</si>
  <si>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</si>
  <si>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</si>
  <si>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</si>
  <si>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</si>
  <si>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</si>
  <si>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</si>
  <si>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</si>
  <si>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</si>
  <si>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</si>
  <si>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</si>
  <si>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</si>
  <si>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</si>
  <si>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</si>
  <si>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</si>
  <si>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</si>
  <si>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</si>
  <si>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</si>
  <si>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</si>
  <si>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</si>
  <si>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</si>
  <si>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</si>
  <si>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</si>
  <si>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</si>
  <si>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</si>
  <si>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</si>
  <si>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</si>
  <si>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</si>
  <si>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</si>
  <si>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</si>
  <si>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</si>
  <si>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</si>
  <si>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</si>
  <si>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</si>
  <si>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</si>
  <si>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</si>
  <si>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</si>
  <si>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</si>
  <si>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</si>
  <si>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</si>
  <si>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</si>
  <si>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</si>
  <si>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</si>
  <si>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</si>
  <si>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</si>
  <si>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</si>
  <si>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</si>
  <si>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</si>
  <si>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</si>
  <si>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</si>
  <si>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</si>
  <si>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</si>
  <si>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</si>
  <si>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</si>
  <si>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</si>
  <si>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</si>
  <si>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</si>
  <si>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</si>
  <si>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</si>
  <si>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</si>
  <si>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</si>
  <si>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</si>
  <si>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</si>
  <si>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</si>
  <si>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</si>
  <si>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</si>
  <si>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</si>
  <si>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</si>
  <si>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</si>
  <si>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</si>
  <si>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</si>
  <si>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</si>
  <si>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</si>
  <si>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</si>
  <si>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</si>
  <si>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</si>
  <si>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</si>
  <si>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</si>
  <si>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</si>
  <si>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</si>
  <si>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</si>
  <si>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</si>
  <si>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</si>
  <si>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</si>
  <si>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</si>
  <si>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</si>
  <si>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</si>
  <si>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</si>
  <si>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</si>
  <si>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</si>
  <si>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</si>
  <si>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</si>
  <si>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</si>
  <si>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</si>
  <si>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</si>
  <si>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</si>
  <si>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</si>
  <si>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</si>
  <si>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</si>
  <si>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</si>
  <si>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</si>
  <si>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</si>
  <si>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</si>
  <si>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</si>
  <si>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</si>
  <si>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</si>
  <si>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</si>
  <si>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</si>
  <si>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</si>
  <si>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</si>
  <si>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</si>
  <si>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</si>
  <si>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</si>
  <si>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</si>
  <si>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</si>
  <si>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</si>
  <si>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</si>
  <si>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</si>
  <si>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</si>
  <si>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</si>
  <si>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</si>
  <si>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</si>
  <si>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</si>
  <si>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</si>
  <si>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</si>
  <si>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</si>
  <si>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</si>
  <si>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</si>
  <si>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</si>
  <si>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</si>
  <si>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</si>
  <si>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</si>
  <si>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</si>
  <si>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</si>
  <si>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</si>
  <si>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</si>
  <si>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</si>
  <si>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</si>
  <si>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</si>
  <si>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</si>
  <si>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</si>
  <si>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</si>
  <si>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</si>
  <si>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</si>
  <si>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</si>
  <si>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</si>
  <si>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</si>
  <si>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</si>
  <si>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</si>
  <si>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</si>
  <si>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</si>
  <si>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</si>
  <si>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</si>
  <si>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</si>
  <si>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</si>
  <si>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</si>
  <si>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</si>
  <si>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</si>
  <si>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</si>
  <si>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</si>
  <si>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</si>
  <si>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</si>
  <si>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</si>
  <si>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</si>
  <si>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</si>
  <si>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</si>
  <si>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</si>
  <si>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</si>
  <si>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</si>
  <si>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</si>
  <si>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</si>
  <si>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</si>
  <si>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</si>
  <si>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</si>
  <si>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</si>
  <si>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</si>
  <si>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</si>
  <si>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</si>
  <si>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</si>
  <si>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</si>
  <si>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</si>
  <si>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</si>
  <si>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</si>
  <si>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</si>
  <si>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</si>
  <si>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</si>
  <si>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</si>
  <si>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</si>
  <si>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</si>
  <si>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</si>
  <si>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</si>
  <si>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</si>
  <si>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</si>
  <si>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</si>
  <si>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</si>
  <si>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</si>
  <si>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</si>
  <si>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</si>
  <si>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</si>
  <si>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</si>
  <si>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</si>
  <si>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</si>
  <si>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</si>
  <si>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</si>
  <si>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</si>
  <si>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</si>
  <si>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</si>
  <si>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</si>
  <si>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</si>
  <si>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</si>
  <si>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</si>
  <si>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</si>
  <si>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</si>
  <si>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</si>
  <si>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</si>
  <si>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</si>
  <si>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</si>
  <si>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</si>
  <si>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</si>
  <si>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</si>
  <si>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</si>
  <si>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</si>
  <si>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</si>
  <si>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</si>
  <si>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</si>
  <si>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</si>
  <si>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</si>
  <si>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</si>
  <si>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</si>
  <si>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</si>
  <si>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</si>
  <si>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</si>
  <si>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</si>
  <si>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</si>
  <si>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</si>
  <si>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</si>
  <si>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</si>
  <si>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</si>
  <si>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</si>
  <si>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</si>
  <si>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</si>
  <si>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</si>
  <si>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</si>
  <si>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</si>
  <si>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</si>
  <si>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</si>
  <si>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</si>
  <si>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</si>
  <si>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</si>
  <si>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</si>
  <si>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</si>
  <si>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</si>
  <si>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</si>
  <si>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</si>
  <si>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</si>
  <si>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</si>
  <si>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</si>
  <si>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</si>
  <si>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</si>
  <si>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</si>
  <si>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</si>
  <si>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</si>
  <si>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</si>
  <si>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</si>
  <si>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</si>
  <si>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</si>
  <si>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</si>
  <si>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</si>
  <si>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</si>
  <si>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</si>
  <si>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</si>
  <si>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</si>
  <si>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</si>
  <si>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</si>
  <si>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</si>
  <si>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</si>
  <si>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</si>
  <si>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</si>
  <si>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</si>
  <si>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</si>
  <si>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</si>
  <si>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</si>
  <si>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</si>
  <si>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</si>
  <si>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</si>
  <si>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</si>
  <si>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</si>
  <si>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</si>
  <si>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</si>
  <si>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</si>
  <si>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</si>
  <si>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</si>
  <si>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</si>
  <si>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</si>
  <si>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</si>
  <si>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</si>
  <si>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</si>
  <si>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</si>
  <si>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</si>
  <si>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</si>
  <si>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</si>
  <si>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</si>
  <si>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</si>
  <si>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</si>
  <si>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</si>
  <si>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</si>
  <si>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</si>
  <si>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</si>
  <si>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</si>
  <si>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</si>
  <si>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</si>
  <si>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</si>
  <si>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</si>
  <si>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</si>
  <si>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</si>
  <si>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</si>
  <si>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</si>
  <si>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</si>
  <si>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</si>
  <si>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</si>
  <si>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</si>
  <si>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</si>
  <si>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</si>
  <si>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</si>
  <si>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</si>
  <si>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</si>
  <si>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</si>
  <si>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</si>
  <si>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</si>
  <si>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</si>
  <si>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</si>
  <si>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</si>
  <si>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</si>
  <si>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</si>
  <si>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</si>
  <si>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</si>
  <si>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</si>
  <si>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</si>
  <si>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</si>
  <si>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</si>
  <si>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</si>
  <si>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</si>
  <si>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</si>
  <si>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</si>
  <si>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</si>
  <si>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</si>
  <si>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</si>
  <si>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</si>
  <si>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</si>
  <si>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</si>
  <si>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</si>
  <si>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</si>
  <si>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</si>
  <si>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</si>
  <si>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</si>
  <si>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</si>
  <si>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</si>
  <si>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</si>
  <si>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</si>
  <si>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</si>
  <si>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</si>
  <si>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</si>
  <si>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</si>
  <si>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</si>
  <si>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</si>
  <si>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</si>
  <si>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</si>
  <si>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</si>
  <si>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</si>
  <si>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</si>
  <si>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</si>
  <si>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</si>
  <si>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</si>
  <si>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</si>
  <si>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</si>
  <si>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</si>
  <si>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</si>
  <si>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</si>
  <si>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</si>
  <si>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</si>
  <si>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</si>
  <si>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</si>
  <si>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</si>
  <si>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</si>
  <si>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</si>
  <si>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</si>
  <si>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</si>
  <si>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</si>
  <si>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</si>
  <si>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</si>
  <si>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</si>
  <si>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</si>
  <si>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</si>
  <si>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</si>
  <si>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</si>
  <si>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</si>
  <si>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</si>
  <si>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</si>
  <si>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</si>
  <si>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</si>
  <si>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</si>
  <si>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</si>
  <si>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</si>
  <si>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</si>
  <si>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</si>
  <si>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</si>
  <si>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</si>
  <si>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</si>
  <si>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</si>
  <si>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</si>
  <si>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</si>
  <si>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</si>
  <si>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</si>
  <si>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</si>
  <si>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</si>
  <si>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</si>
  <si>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</si>
  <si>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</si>
  <si>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</si>
  <si>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</si>
  <si>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</si>
  <si>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</si>
  <si>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</si>
  <si>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</si>
  <si>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</si>
  <si>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</si>
  <si>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</si>
  <si>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</si>
  <si>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</si>
  <si>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</si>
  <si>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</si>
  <si>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</si>
  <si>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</si>
  <si>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</si>
  <si>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</si>
  <si>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</si>
  <si>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</si>
  <si>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</si>
  <si>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</si>
  <si>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</si>
  <si>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</si>
  <si>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</si>
  <si>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</si>
  <si>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</si>
  <si>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</si>
  <si>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</si>
  <si>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</si>
  <si>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</si>
  <si>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</si>
  <si>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</si>
  <si>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</si>
  <si>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</si>
  <si>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</si>
  <si>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</si>
  <si>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</si>
  <si>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</si>
  <si>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</si>
  <si>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</si>
  <si>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</si>
  <si>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</si>
  <si>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</si>
  <si>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</si>
  <si>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</si>
  <si>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</si>
  <si>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</si>
  <si>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</si>
  <si>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</si>
  <si>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</si>
  <si>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</si>
  <si>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</si>
  <si>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</si>
  <si>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</si>
  <si>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</si>
  <si>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</si>
  <si>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</si>
  <si>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</si>
  <si>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</si>
  <si>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</si>
  <si>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</si>
  <si>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</si>
  <si>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</si>
  <si>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</si>
  <si>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</si>
  <si>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</si>
  <si>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</si>
  <si>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</si>
  <si>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</si>
  <si>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</si>
  <si>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</si>
  <si>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</si>
  <si>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</si>
  <si>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</si>
  <si>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</si>
  <si>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</si>
  <si>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</si>
  <si>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</si>
  <si>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</si>
  <si>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</si>
  <si>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</si>
  <si>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</si>
  <si>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</si>
  <si>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</si>
  <si>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</si>
  <si>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</si>
  <si>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</si>
  <si>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</si>
  <si>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</si>
  <si>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</si>
  <si>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</si>
  <si>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</si>
  <si>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</si>
  <si>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</si>
  <si>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</si>
  <si>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</si>
  <si>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</si>
  <si>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</si>
  <si>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</si>
  <si>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</si>
  <si>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</si>
  <si>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</si>
  <si>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</si>
  <si>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</si>
  <si>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</si>
  <si>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</si>
  <si>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</si>
  <si>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</si>
  <si>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</si>
  <si>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</si>
  <si>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</si>
  <si>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</si>
  <si>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</si>
  <si>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</si>
  <si>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</si>
  <si>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</si>
  <si>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</si>
  <si>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</si>
  <si>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</si>
  <si>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</si>
  <si>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</si>
  <si>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</si>
  <si>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</si>
  <si>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</si>
  <si>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</si>
  <si>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</si>
  <si>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</si>
  <si>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</si>
  <si>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</si>
  <si>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</si>
  <si>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</si>
  <si>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</si>
  <si>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</si>
  <si>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</si>
  <si>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</si>
  <si>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</si>
  <si>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</si>
  <si>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</si>
  <si>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</si>
  <si>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</si>
  <si>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</si>
  <si>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</si>
  <si>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</si>
  <si>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</si>
  <si>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</si>
  <si>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</si>
  <si>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</si>
  <si>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</si>
  <si>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</si>
  <si>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</si>
  <si>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</si>
  <si>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</si>
  <si>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</si>
  <si>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</si>
  <si>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</si>
  <si>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</si>
  <si>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</si>
  <si>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</si>
  <si>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</si>
  <si>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</si>
  <si>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</si>
  <si>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</si>
  <si>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</si>
  <si>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</si>
  <si>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</si>
  <si>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</si>
  <si>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</si>
  <si>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</si>
  <si>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</si>
  <si>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</si>
  <si>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</si>
  <si>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</si>
  <si>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</si>
  <si>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</si>
  <si>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</si>
  <si>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</si>
  <si>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</si>
  <si>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</si>
  <si>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</si>
  <si>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</si>
  <si>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</si>
  <si>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</si>
  <si>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</si>
  <si>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</si>
  <si>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</si>
  <si>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</si>
  <si>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</si>
  <si>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</si>
  <si>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</si>
  <si>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</si>
  <si>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</si>
  <si>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</si>
  <si>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</si>
  <si>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</si>
  <si>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</si>
  <si>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</si>
  <si>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</si>
  <si>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</si>
  <si>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</si>
  <si>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</si>
  <si>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</si>
  <si>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</si>
  <si>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</si>
  <si>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</si>
  <si>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</si>
  <si>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</si>
  <si>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</si>
  <si>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</si>
  <si>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</si>
  <si>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</si>
  <si>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</si>
  <si>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</si>
  <si>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</si>
  <si>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</si>
  <si>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</si>
  <si>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</si>
  <si>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</si>
  <si>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</si>
  <si>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</si>
  <si>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</si>
  <si>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</si>
  <si>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</si>
  <si>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</si>
  <si>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</si>
  <si>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</si>
  <si>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</si>
  <si>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</si>
  <si>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</si>
  <si>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</si>
  <si>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</si>
  <si>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</si>
  <si>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</si>
  <si>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</si>
  <si>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</si>
  <si>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</si>
  <si>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</si>
  <si>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</si>
  <si>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</si>
  <si>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</si>
  <si>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</si>
  <si>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</si>
  <si>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</si>
  <si>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</si>
  <si>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</si>
  <si>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</si>
  <si>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</si>
  <si>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</si>
  <si>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</si>
  <si>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</si>
  <si>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</si>
  <si>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</si>
  <si>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</si>
  <si>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</si>
  <si>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</si>
  <si>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</si>
  <si>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</si>
  <si>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</si>
  <si>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</si>
  <si>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</si>
  <si>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</si>
  <si>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</si>
  <si>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</si>
  <si>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</si>
  <si>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</si>
  <si>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</si>
  <si>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</si>
  <si>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</si>
  <si>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</si>
  <si>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</si>
  <si>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</si>
  <si>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</si>
  <si>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</si>
  <si>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</si>
  <si>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</si>
  <si>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</si>
  <si>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</si>
  <si>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</si>
  <si>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</si>
  <si>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</si>
  <si>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</si>
  <si>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</si>
  <si>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</si>
  <si>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</si>
  <si>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</si>
  <si>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</si>
  <si>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</si>
  <si>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</si>
  <si>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</si>
  <si>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</si>
  <si>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</si>
  <si>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</si>
  <si>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</si>
  <si>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</si>
  <si>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</si>
  <si>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</si>
  <si>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</si>
  <si>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</si>
  <si>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</si>
  <si>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</si>
  <si>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</si>
  <si>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</si>
  <si>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</si>
  <si>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</si>
  <si>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</si>
  <si>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</si>
  <si>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</si>
  <si>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</si>
  <si>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</si>
  <si>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</si>
  <si>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</si>
  <si>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</si>
  <si>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</si>
  <si>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</si>
  <si>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</si>
  <si>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</si>
  <si>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</si>
  <si>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</si>
  <si>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</si>
  <si>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</si>
  <si>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</si>
  <si>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</si>
  <si>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</si>
  <si>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</si>
  <si>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</si>
  <si>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</si>
  <si>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</si>
  <si>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</si>
  <si>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</si>
  <si>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</si>
  <si>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</si>
  <si>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</si>
  <si>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</si>
  <si>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</si>
  <si>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</si>
  <si>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</si>
  <si>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</si>
  <si>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</si>
  <si>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</si>
  <si>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</si>
  <si>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</si>
  <si>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</si>
  <si>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</si>
  <si>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</si>
  <si>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</si>
  <si>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</si>
  <si>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</si>
  <si>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</si>
  <si>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</si>
  <si>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</si>
  <si>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</si>
  <si>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</si>
  <si>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</si>
  <si>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</si>
  <si>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</si>
  <si>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</si>
  <si>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</si>
  <si>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</si>
  <si>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</si>
  <si>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</si>
  <si>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</si>
  <si>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</si>
  <si>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</si>
  <si>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</si>
  <si>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</si>
  <si>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</si>
  <si>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</si>
  <si>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</si>
  <si>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</si>
  <si>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</si>
  <si>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</si>
  <si>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</si>
  <si>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</si>
  <si>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</si>
  <si>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</si>
  <si>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</si>
  <si>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</si>
  <si>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</si>
  <si>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</si>
  <si>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</si>
  <si>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</si>
  <si>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</si>
  <si>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</si>
  <si>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</si>
  <si>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</si>
  <si>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</si>
  <si>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</si>
  <si>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</si>
  <si>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</si>
  <si>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</si>
  <si>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</si>
  <si>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</si>
  <si>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</si>
  <si>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</si>
  <si>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</si>
  <si>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</si>
  <si>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</si>
  <si>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</si>
  <si>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</si>
  <si>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</si>
  <si>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</si>
  <si>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</si>
  <si>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</si>
  <si>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</si>
  <si>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</si>
  <si>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</si>
  <si>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</si>
  <si>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</si>
  <si>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</si>
  <si>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</si>
  <si>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</si>
  <si>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</si>
  <si>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</si>
  <si>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</si>
  <si>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</si>
  <si>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</si>
  <si>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</si>
  <si>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</si>
  <si>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</si>
  <si>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</si>
  <si>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</si>
  <si>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</si>
  <si>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</si>
  <si>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</si>
  <si>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</si>
  <si>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</si>
  <si>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</si>
  <si>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</si>
  <si>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</si>
  <si>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</si>
  <si>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</si>
  <si>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</si>
  <si>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</si>
  <si>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</si>
  <si>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</si>
  <si>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</si>
  <si>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</si>
  <si>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</si>
  <si>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</si>
  <si>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</si>
  <si>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</si>
  <si>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</si>
  <si>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</si>
  <si>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</si>
  <si>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</si>
  <si>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</si>
  <si>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</si>
  <si>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</si>
  <si>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</si>
  <si>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</si>
  <si>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</si>
  <si>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</si>
  <si>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</si>
  <si>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</si>
  <si>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</si>
  <si>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</si>
  <si>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</si>
  <si>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</si>
  <si>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</si>
  <si>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</si>
  <si>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</si>
  <si>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</si>
  <si>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</si>
  <si>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</si>
  <si>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</si>
  <si>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</si>
  <si>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</si>
  <si>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</si>
  <si>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</si>
  <si>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</si>
  <si>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</si>
  <si>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</si>
  <si>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</si>
  <si>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</si>
  <si>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</si>
  <si>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</si>
  <si>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</si>
  <si>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</si>
  <si>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</si>
  <si>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</si>
  <si>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</si>
  <si>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</si>
  <si>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</si>
  <si>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</si>
  <si>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</si>
  <si>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</si>
  <si>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</si>
  <si>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</si>
  <si>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</si>
  <si>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</si>
  <si>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</si>
  <si>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</si>
  <si>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</si>
  <si>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</si>
  <si>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</si>
  <si>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</si>
  <si>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</si>
  <si>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</si>
  <si>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</si>
  <si>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</si>
  <si>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</si>
  <si>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</si>
  <si>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</si>
  <si>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</si>
  <si>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</si>
  <si>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</si>
  <si>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</si>
  <si>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</si>
  <si>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</si>
  <si>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</si>
  <si>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</si>
  <si>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</si>
  <si>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</si>
  <si>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</si>
  <si>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</si>
  <si>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</si>
  <si>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</si>
  <si>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</si>
  <si>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</si>
  <si>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</si>
  <si>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</si>
  <si>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</si>
  <si>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</si>
  <si>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</si>
  <si>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</si>
  <si>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</si>
  <si>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</si>
  <si>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</si>
  <si>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</si>
  <si>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</si>
  <si>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</si>
  <si>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</si>
  <si>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</si>
  <si>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</si>
  <si>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</si>
  <si>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</si>
  <si>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</si>
  <si>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</si>
  <si>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</si>
  <si>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</si>
  <si>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</si>
  <si>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</si>
  <si>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</si>
  <si>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</si>
  <si>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</si>
  <si>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</si>
  <si>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</si>
  <si>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</si>
  <si>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</si>
  <si>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</si>
  <si>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</si>
  <si>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</si>
  <si>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</si>
  <si>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</si>
  <si>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</si>
  <si>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</si>
  <si>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</si>
  <si>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</si>
  <si>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</si>
  <si>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</si>
  <si>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</si>
  <si>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</si>
  <si>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</si>
  <si>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</si>
  <si>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</si>
  <si>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</si>
  <si>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</si>
  <si>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</si>
  <si>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</si>
  <si>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</si>
  <si>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</si>
  <si>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</si>
  <si>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</si>
  <si>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</si>
  <si>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</si>
  <si>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</si>
  <si>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</si>
  <si>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</si>
  <si>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</si>
  <si>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</si>
  <si>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</si>
  <si>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</si>
  <si>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</si>
  <si>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</si>
  <si>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</si>
  <si>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</si>
  <si>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</si>
  <si>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</si>
  <si>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</si>
  <si>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</si>
  <si>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</si>
  <si>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</si>
  <si>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</si>
  <si>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</si>
  <si>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</si>
  <si>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</si>
  <si>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</si>
  <si>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</si>
  <si>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</si>
  <si>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</si>
  <si>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</si>
  <si>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</si>
  <si>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</si>
  <si>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</si>
  <si>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</si>
  <si>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</si>
  <si>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</si>
  <si>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</si>
  <si>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</si>
  <si>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</si>
  <si>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</si>
  <si>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</si>
  <si>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</si>
  <si>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</si>
  <si>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</si>
  <si>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</si>
  <si>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</si>
  <si>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</si>
  <si>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</si>
  <si>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</si>
  <si>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</si>
  <si>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</si>
  <si>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</si>
  <si>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</si>
  <si>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</si>
  <si>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</si>
  <si>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</si>
  <si>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</si>
  <si>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</si>
  <si>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</si>
  <si>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</si>
  <si>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</si>
  <si>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</si>
  <si>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</si>
  <si>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</si>
  <si>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</si>
  <si>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</si>
  <si>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</si>
  <si>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</si>
  <si>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</si>
  <si>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</si>
  <si>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</si>
  <si>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</si>
  <si>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</si>
  <si>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</si>
  <si>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</si>
  <si>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</si>
  <si>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</si>
  <si>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</si>
  <si>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</si>
  <si>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</si>
  <si>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</si>
  <si>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</si>
  <si>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</si>
  <si>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</si>
  <si>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</si>
  <si>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</si>
  <si>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</si>
  <si>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</si>
  <si>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</si>
  <si>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</si>
  <si>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</si>
  <si>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</si>
  <si>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</si>
  <si>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</si>
  <si>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</si>
  <si>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</si>
  <si>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</si>
  <si>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</si>
  <si>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</si>
  <si>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</si>
  <si>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</si>
  <si>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</si>
  <si>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</si>
  <si>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</si>
  <si>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</si>
  <si>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</si>
  <si>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</si>
  <si>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</si>
  <si>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</si>
  <si>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</si>
  <si>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</si>
  <si>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</si>
  <si>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</si>
  <si>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</si>
  <si>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</si>
  <si>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</si>
  <si>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</si>
  <si>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</si>
  <si>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</si>
  <si>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</si>
  <si>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</si>
  <si>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</si>
  <si>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</si>
  <si>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</si>
  <si>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</si>
  <si>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</si>
  <si>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</si>
  <si>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</si>
  <si>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</si>
  <si>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</si>
  <si>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</si>
  <si>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</si>
  <si>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</si>
  <si>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</si>
  <si>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</si>
  <si>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</si>
  <si>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</si>
  <si>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</si>
  <si>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</si>
  <si>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</si>
  <si>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</si>
  <si>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</si>
  <si>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</si>
  <si>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</si>
  <si>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</si>
  <si>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</si>
  <si>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</si>
  <si>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</si>
  <si>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</si>
  <si>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</si>
  <si>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</si>
  <si>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</si>
  <si>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</si>
  <si>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</si>
  <si>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</si>
  <si>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</si>
  <si>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</si>
  <si>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</si>
  <si>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</si>
  <si>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</si>
  <si>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</si>
  <si>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</si>
  <si>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</si>
  <si>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</si>
  <si>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</si>
  <si>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</si>
  <si>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</si>
  <si>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</si>
  <si>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</si>
  <si>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</si>
  <si>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</si>
  <si>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</si>
  <si>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</si>
  <si>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</si>
  <si>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</si>
  <si>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</si>
  <si>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</si>
  <si>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</si>
  <si>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</si>
  <si>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</si>
  <si>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</si>
  <si>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</si>
  <si>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</si>
  <si>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</si>
  <si>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</si>
  <si>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</si>
  <si>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</si>
  <si>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</si>
  <si>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</si>
  <si>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</si>
  <si>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</si>
  <si>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</si>
  <si>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</si>
  <si>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</si>
  <si>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</si>
  <si>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</si>
  <si>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</si>
  <si>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</si>
  <si>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</si>
  <si>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</si>
  <si>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</si>
  <si>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</si>
  <si>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</si>
  <si>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</si>
  <si>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</si>
  <si>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</si>
  <si>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</si>
  <si>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</si>
  <si>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</si>
  <si>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</si>
  <si>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</si>
  <si>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</si>
  <si>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</si>
  <si>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</si>
  <si>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</si>
  <si>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</si>
  <si>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</si>
  <si>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</si>
  <si>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</si>
  <si>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</si>
  <si>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</si>
  <si>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</si>
  <si>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</si>
  <si>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</si>
  <si>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</si>
  <si>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</si>
  <si>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</si>
  <si>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</si>
  <si>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</si>
  <si>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</si>
  <si>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</si>
  <si>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</si>
  <si>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</si>
  <si>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</si>
  <si>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</si>
  <si>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</si>
  <si>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</si>
  <si>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</si>
  <si>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</si>
  <si>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</si>
  <si>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</si>
  <si>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</si>
  <si>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</si>
  <si>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</si>
  <si>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</si>
  <si>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</si>
  <si>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</si>
  <si>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</si>
  <si>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</si>
  <si>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</si>
  <si>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</si>
  <si>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</si>
  <si>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</si>
  <si>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</si>
  <si>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</si>
  <si>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</si>
  <si>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</si>
  <si>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</si>
  <si>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</si>
  <si>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</si>
  <si>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</si>
  <si>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</si>
  <si>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</si>
  <si>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</si>
  <si>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</si>
  <si>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</si>
  <si>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</si>
  <si>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</si>
  <si>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</si>
  <si>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</si>
  <si>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</si>
  <si>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</si>
  <si>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</si>
  <si>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</si>
  <si>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</si>
  <si>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</si>
  <si>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</si>
  <si>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</si>
  <si>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</si>
  <si>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</si>
  <si>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</si>
  <si>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</si>
  <si>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</si>
  <si>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</si>
  <si>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</si>
  <si>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</si>
  <si>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</si>
  <si>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</si>
  <si>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</si>
  <si>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</si>
  <si>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</si>
  <si>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</si>
  <si>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</si>
  <si>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</si>
  <si>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</si>
  <si>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</si>
  <si>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</si>
  <si>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</si>
  <si>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</si>
  <si>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</si>
  <si>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</si>
  <si>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</si>
  <si>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</si>
  <si>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</si>
  <si>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</si>
  <si>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</si>
  <si>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</si>
  <si>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</si>
  <si>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</si>
  <si>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</si>
  <si>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</si>
  <si>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</si>
  <si>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</si>
  <si>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</si>
  <si>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</si>
  <si>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</si>
  <si>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</si>
  <si>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</si>
  <si>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</si>
  <si>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</si>
  <si>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</si>
  <si>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</si>
  <si>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</si>
  <si>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</si>
  <si>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</si>
  <si>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</si>
  <si>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</si>
  <si>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</si>
  <si>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</si>
  <si>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</si>
  <si>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</si>
  <si>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</si>
  <si>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</si>
  <si>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</si>
  <si>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</si>
  <si>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</si>
  <si>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</si>
  <si>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</si>
  <si>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</si>
  <si>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</si>
  <si>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</si>
  <si>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</si>
  <si>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</si>
  <si>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</si>
  <si>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</si>
  <si>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</si>
  <si>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</si>
  <si>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</si>
  <si>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</si>
  <si>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</si>
  <si>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</si>
  <si>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</si>
  <si>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</si>
  <si>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</si>
  <si>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</si>
  <si>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</si>
  <si>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</si>
  <si>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</si>
  <si>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</si>
  <si>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</si>
  <si>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</si>
  <si>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</si>
  <si>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</si>
  <si>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</si>
  <si>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</si>
  <si>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</si>
  <si>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</si>
  <si>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</si>
  <si>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</si>
  <si>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</si>
  <si>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</si>
  <si>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</si>
  <si>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</si>
  <si>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</si>
  <si>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</si>
  <si>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</si>
  <si>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</si>
  <si>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</si>
  <si>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</si>
  <si>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</si>
  <si>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</si>
  <si>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</si>
  <si>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</si>
  <si>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</si>
  <si>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</si>
  <si>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</si>
  <si>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</si>
  <si>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</si>
  <si>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</si>
  <si>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</si>
  <si>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</si>
  <si>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</si>
  <si>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</si>
  <si>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</si>
  <si>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</si>
  <si>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</si>
  <si>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</si>
  <si>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</si>
  <si>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</si>
  <si>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</si>
  <si>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</si>
  <si>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</si>
  <si>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</si>
  <si>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</si>
  <si>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</si>
  <si>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</si>
  <si>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</si>
  <si>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</si>
  <si>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</si>
  <si>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</si>
  <si>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</si>
  <si>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</si>
  <si>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</si>
  <si>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</si>
  <si>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</si>
  <si>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</si>
  <si>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</si>
  <si>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</si>
  <si>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</si>
  <si>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</si>
  <si>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</si>
  <si>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</si>
  <si>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</si>
  <si>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</si>
  <si>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</si>
  <si>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</si>
  <si>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</si>
  <si>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</si>
  <si>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</si>
  <si>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</si>
  <si>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</si>
  <si>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</si>
  <si>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</si>
  <si>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</si>
  <si>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</si>
  <si>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</si>
  <si>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</si>
  <si>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</si>
  <si>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</si>
  <si>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</si>
  <si>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</si>
  <si>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</si>
  <si>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</si>
  <si>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</si>
  <si>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</si>
  <si>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</si>
  <si>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</si>
  <si>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</si>
  <si>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</si>
  <si>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</si>
  <si>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</si>
  <si>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</si>
  <si>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</si>
  <si>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</si>
  <si>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</si>
  <si>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</si>
  <si>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</si>
  <si>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</si>
  <si>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</si>
  <si>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</si>
  <si>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</si>
  <si>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</si>
  <si>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</si>
  <si>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</si>
  <si>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</si>
  <si>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</si>
  <si>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</si>
  <si>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</si>
  <si>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</si>
  <si>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</si>
  <si>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</si>
  <si>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</si>
  <si>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</si>
  <si>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</si>
  <si>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</si>
  <si>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</si>
  <si>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</si>
  <si>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</si>
  <si>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</si>
  <si>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</si>
  <si>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</si>
  <si>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</si>
  <si>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</si>
  <si>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</si>
  <si>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</si>
  <si>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</si>
  <si>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</si>
  <si>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</si>
  <si>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</si>
  <si>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</si>
  <si>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</si>
  <si>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</si>
  <si>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</si>
  <si>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</si>
  <si>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</si>
  <si>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</si>
  <si>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</si>
  <si>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</si>
  <si>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</si>
  <si>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</si>
  <si>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</si>
  <si>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</si>
  <si>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</si>
  <si>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</si>
  <si>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</si>
  <si>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</si>
  <si>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</si>
  <si>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</si>
  <si>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</si>
  <si>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</si>
  <si>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</si>
  <si>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</si>
  <si>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</si>
  <si>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</si>
  <si>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</si>
  <si>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</si>
  <si>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</si>
  <si>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</si>
  <si>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</si>
  <si>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</si>
  <si>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</si>
  <si>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</si>
  <si>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</si>
  <si>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</si>
  <si>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</si>
  <si>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</si>
  <si>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</si>
  <si>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</si>
  <si>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</si>
  <si>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</si>
  <si>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</si>
  <si>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</si>
  <si>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</si>
  <si>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</si>
  <si>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</si>
  <si>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</si>
  <si>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</si>
  <si>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</si>
  <si>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</si>
  <si>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</si>
  <si>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</si>
  <si>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</si>
  <si>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</si>
  <si>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</si>
  <si>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</si>
  <si>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</si>
  <si>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</si>
  <si>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</si>
  <si>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</si>
  <si>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</si>
  <si>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</si>
  <si>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</si>
  <si>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</si>
  <si>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</si>
  <si>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</si>
  <si>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</si>
  <si>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</si>
  <si>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</si>
  <si>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</si>
  <si>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</si>
  <si>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</si>
  <si>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</si>
  <si>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</si>
  <si>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</si>
  <si>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</si>
  <si>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</si>
  <si>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</si>
  <si>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</si>
  <si>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</si>
  <si>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</si>
  <si>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</si>
  <si>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</si>
  <si>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</si>
  <si>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</si>
  <si>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</si>
  <si>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</si>
  <si>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</si>
  <si>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</si>
  <si>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</si>
  <si>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</si>
  <si>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</si>
  <si>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</si>
  <si>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</si>
  <si>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</si>
  <si>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</si>
  <si>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</si>
  <si>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</si>
  <si>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</si>
  <si>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</si>
  <si>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</si>
  <si>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</si>
  <si>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</si>
  <si>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</si>
  <si>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</si>
  <si>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</si>
  <si>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</si>
  <si>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</si>
  <si>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</si>
  <si>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</si>
  <si>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</si>
  <si>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</si>
  <si>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</si>
  <si>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</si>
  <si>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</si>
  <si>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</si>
  <si>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</si>
  <si>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</si>
  <si>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</si>
  <si>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</si>
  <si>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</si>
  <si>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</si>
  <si>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</si>
  <si>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</si>
  <si>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</si>
  <si>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</si>
  <si>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</si>
  <si>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</si>
  <si>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</si>
  <si>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</si>
  <si>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</si>
  <si>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</si>
  <si>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</si>
  <si>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</si>
  <si>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</si>
  <si>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</si>
  <si>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</si>
  <si>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</si>
  <si>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</si>
  <si>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</si>
  <si>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</si>
  <si>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</si>
  <si>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</si>
  <si>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</si>
  <si>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</si>
  <si>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</si>
  <si>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</si>
  <si>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</si>
  <si>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</si>
  <si>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</si>
  <si>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</si>
  <si>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</si>
  <si>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</si>
  <si>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</si>
  <si>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</si>
  <si>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</si>
  <si>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</si>
  <si>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</si>
  <si>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</si>
  <si>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</si>
  <si>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</si>
  <si>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</si>
  <si>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</si>
  <si>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</si>
  <si>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</si>
  <si>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</si>
  <si>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</si>
  <si>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</si>
  <si>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</si>
  <si>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</si>
  <si>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</si>
  <si>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</si>
  <si>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</si>
  <si>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</si>
  <si>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</si>
  <si>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</si>
  <si>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</si>
  <si>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</si>
  <si>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</si>
  <si>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</si>
  <si>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</si>
  <si>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</si>
  <si>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</si>
  <si>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</si>
  <si>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</si>
  <si>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</si>
  <si>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</si>
  <si>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</si>
  <si>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</si>
  <si>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</si>
  <si>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</si>
  <si>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</si>
  <si>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</si>
  <si>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</si>
  <si>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</si>
  <si>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</si>
  <si>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</si>
  <si>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</si>
  <si>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</si>
  <si>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</si>
  <si>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</si>
  <si>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</si>
  <si>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</si>
  <si>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</si>
  <si>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</si>
  <si>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</si>
  <si>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</si>
  <si>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</si>
  <si>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</si>
  <si>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</si>
  <si>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</si>
  <si>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</si>
  <si>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</si>
  <si>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</si>
  <si>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</si>
  <si>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</si>
  <si>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</si>
  <si>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</si>
  <si>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</si>
  <si>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</si>
  <si>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</si>
  <si>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</si>
  <si>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</si>
  <si>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</si>
  <si>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</si>
  <si>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</si>
  <si>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</si>
  <si>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</si>
  <si>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</si>
  <si>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</si>
  <si>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</si>
  <si>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</si>
  <si>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</si>
  <si>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</si>
  <si>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</si>
  <si>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</si>
  <si>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</si>
  <si>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</si>
  <si>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</si>
  <si>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</si>
  <si>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</si>
  <si>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</si>
  <si>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</si>
  <si>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</si>
  <si>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</si>
  <si>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</si>
  <si>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</si>
  <si>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</si>
  <si>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</si>
  <si>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</si>
  <si>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</si>
  <si>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</si>
  <si>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</si>
  <si>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</si>
  <si>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</si>
  <si>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</si>
  <si>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</si>
  <si>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</si>
  <si>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</si>
  <si>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</si>
  <si>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</si>
  <si>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</si>
  <si>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</si>
  <si>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</si>
  <si>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</si>
  <si>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</si>
  <si>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</si>
  <si>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</si>
  <si>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</si>
  <si>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</si>
  <si>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</si>
  <si>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</si>
  <si>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</si>
  <si>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</si>
  <si>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</si>
  <si>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</si>
  <si>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</si>
  <si>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</si>
  <si>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</si>
  <si>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</si>
  <si>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</si>
  <si>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</si>
  <si>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</si>
  <si>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</si>
  <si>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</si>
  <si>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</si>
  <si>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</si>
  <si>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</si>
  <si>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</si>
  <si>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</si>
  <si>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</si>
  <si>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</si>
  <si>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</si>
  <si>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</si>
  <si>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</si>
  <si>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</si>
  <si>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</si>
  <si>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</si>
  <si>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</si>
  <si>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</si>
  <si>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</si>
  <si>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</si>
  <si>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</si>
  <si>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</si>
  <si>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</si>
  <si>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</si>
  <si>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</si>
  <si>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</si>
  <si>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</si>
  <si>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</si>
  <si>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</si>
  <si>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</si>
  <si>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</si>
  <si>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</si>
  <si>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</si>
  <si>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</si>
  <si>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</si>
  <si>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</si>
  <si>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</si>
  <si>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</si>
  <si>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</si>
  <si>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</si>
  <si>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</si>
  <si>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</si>
  <si>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</si>
  <si>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</si>
  <si>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</si>
  <si>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</si>
  <si>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</si>
  <si>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</si>
  <si>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</si>
  <si>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</si>
  <si>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</si>
  <si>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</si>
  <si>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</si>
  <si>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</si>
  <si>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</si>
  <si>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</si>
  <si>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</si>
  <si>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</si>
  <si>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</si>
  <si>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</si>
  <si>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</si>
  <si>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</si>
  <si>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</si>
  <si>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</si>
  <si>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</si>
  <si>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</si>
  <si>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</si>
  <si>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</si>
  <si>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</si>
  <si>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</si>
  <si>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</si>
  <si>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</si>
  <si>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</si>
  <si>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</si>
  <si>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</si>
  <si>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</si>
  <si>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</si>
  <si>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</si>
  <si>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</si>
  <si>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</si>
  <si>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</si>
  <si>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</si>
  <si>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</si>
  <si>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</si>
  <si>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</si>
  <si>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</si>
  <si>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</si>
  <si>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</si>
  <si>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</si>
  <si>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</si>
  <si>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</si>
  <si>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</si>
  <si>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</si>
  <si>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</si>
  <si>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</si>
  <si>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</si>
  <si>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</si>
  <si>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</si>
  <si>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</si>
  <si>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</si>
  <si>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</si>
  <si>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</si>
  <si>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</si>
  <si>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</si>
  <si>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</si>
  <si>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</si>
  <si>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</si>
  <si>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</si>
  <si>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</si>
  <si>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</si>
  <si>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</si>
  <si>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</si>
  <si>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</si>
  <si>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</si>
  <si>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</si>
  <si>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</si>
  <si>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</si>
  <si>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</si>
  <si>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</si>
  <si>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</si>
  <si>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</si>
  <si>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</si>
  <si>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</si>
  <si>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</si>
  <si>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</si>
  <si>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</si>
  <si>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</si>
  <si>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</si>
  <si>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</si>
  <si>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</si>
  <si>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</si>
  <si>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</si>
  <si>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</si>
  <si>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</si>
  <si>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</si>
  <si>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</si>
  <si>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</si>
  <si>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</si>
  <si>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</si>
  <si>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</si>
  <si>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</si>
  <si>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</si>
  <si>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</si>
  <si>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</si>
  <si>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</si>
  <si>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</si>
  <si>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</si>
  <si>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</si>
  <si>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</si>
  <si>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</si>
  <si>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</si>
  <si>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</si>
  <si>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</si>
  <si>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</si>
  <si>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</si>
  <si>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</si>
  <si>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</si>
  <si>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</si>
  <si>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</si>
  <si>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</si>
  <si>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</si>
  <si>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</si>
  <si>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</si>
  <si>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</si>
  <si>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</si>
  <si>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</si>
  <si>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</si>
  <si>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</si>
  <si>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</si>
  <si>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</si>
  <si>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</si>
  <si>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</si>
  <si>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</si>
  <si>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</si>
  <si>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</si>
  <si>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</si>
  <si>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</si>
  <si>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</si>
  <si>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</si>
  <si>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</si>
  <si>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</si>
  <si>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</si>
  <si>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</si>
  <si>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</si>
  <si>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</si>
  <si>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</si>
  <si>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</si>
  <si>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</si>
  <si>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</si>
  <si>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</si>
  <si>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</si>
  <si>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</si>
  <si>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</si>
  <si>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</si>
  <si>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</si>
  <si>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</si>
  <si>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</si>
  <si>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</si>
  <si>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</si>
  <si>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</si>
  <si>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</si>
  <si>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</si>
  <si>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</si>
  <si>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</si>
  <si>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</si>
  <si>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</si>
  <si>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</si>
  <si>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</si>
  <si>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</si>
  <si>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</si>
  <si>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</si>
  <si>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</si>
  <si>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</si>
  <si>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</si>
  <si>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</si>
  <si>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</si>
  <si>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</si>
  <si>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</si>
  <si>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</si>
  <si>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</si>
  <si>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</si>
  <si>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</si>
  <si>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</si>
  <si>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</si>
  <si>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</si>
  <si>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</si>
  <si>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</si>
  <si>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</si>
  <si>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</si>
  <si>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</si>
  <si>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</si>
  <si>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</si>
  <si>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</si>
  <si>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</si>
  <si>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</si>
  <si>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</si>
  <si>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</si>
  <si>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</si>
  <si>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</si>
  <si>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</si>
  <si>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</si>
  <si>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</si>
  <si>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</si>
  <si>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</si>
  <si>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</si>
  <si>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</si>
  <si>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</si>
  <si>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</si>
  <si>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</si>
  <si>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</si>
  <si>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</si>
  <si>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</si>
  <si>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</si>
  <si>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</si>
  <si>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</si>
  <si>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</si>
  <si>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</si>
  <si>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</si>
  <si>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</si>
  <si>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</si>
  <si>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</si>
  <si>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</si>
  <si>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</si>
  <si>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</si>
  <si>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</si>
  <si>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</si>
  <si>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</si>
  <si>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</si>
  <si>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</si>
  <si>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</si>
  <si>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</si>
  <si>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</si>
  <si>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</si>
  <si>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</si>
  <si>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</si>
  <si>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</si>
  <si>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</si>
  <si>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</si>
  <si>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</si>
  <si>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</si>
  <si>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</si>
  <si>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</si>
  <si>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</si>
  <si>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</si>
  <si>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</si>
  <si>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</si>
  <si>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</si>
  <si>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</si>
  <si>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</si>
  <si>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</si>
  <si>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</si>
  <si>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</si>
  <si>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</si>
  <si>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</si>
  <si>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</si>
  <si>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</si>
  <si>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</si>
  <si>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</si>
  <si>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</si>
  <si>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</si>
  <si>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</si>
  <si>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</si>
  <si>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</si>
  <si>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</si>
  <si>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</si>
  <si>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</si>
  <si>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</si>
  <si>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</si>
  <si>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</si>
  <si>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</si>
  <si>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</si>
  <si>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</si>
  <si>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</si>
  <si>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</si>
  <si>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</si>
  <si>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</si>
  <si>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</si>
  <si>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</si>
  <si>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</si>
  <si>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</si>
  <si>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</si>
  <si>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</si>
  <si>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</si>
  <si>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</si>
  <si>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</si>
  <si>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</si>
  <si>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</si>
  <si>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</si>
  <si>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</si>
  <si>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</si>
  <si>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</si>
  <si>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</si>
  <si>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</si>
  <si>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</si>
  <si>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</si>
  <si>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</si>
  <si>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</si>
  <si>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</si>
  <si>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</si>
  <si>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</si>
  <si>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</si>
  <si>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</si>
  <si>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</si>
  <si>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</si>
  <si>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</si>
  <si>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</si>
  <si>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</si>
  <si>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</si>
  <si>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</si>
  <si>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</si>
  <si>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</si>
  <si>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</si>
  <si>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</si>
  <si>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</si>
  <si>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</si>
  <si>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</si>
  <si>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</si>
  <si>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</si>
  <si>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</si>
  <si>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</si>
  <si>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</si>
  <si>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</si>
  <si>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</si>
  <si>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</si>
  <si>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</si>
  <si>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</si>
  <si>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</si>
  <si>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</si>
  <si>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</si>
  <si>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</si>
  <si>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</si>
  <si>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</si>
  <si>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</si>
  <si>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</si>
  <si>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</si>
  <si>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</si>
  <si>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</si>
  <si>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</si>
  <si>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</si>
  <si>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</si>
  <si>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</si>
  <si>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</si>
  <si>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</si>
  <si>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</si>
  <si>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</si>
  <si>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</si>
  <si>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</si>
  <si>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</si>
  <si>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</si>
  <si>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</si>
  <si>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</si>
  <si>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</si>
  <si>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</si>
  <si>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</si>
  <si>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</si>
  <si>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</si>
  <si>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</si>
  <si>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</si>
  <si>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</si>
  <si>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</si>
  <si>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</si>
  <si>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</si>
  <si>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</si>
  <si>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</si>
  <si>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</si>
  <si>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</si>
  <si>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</si>
  <si>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</si>
  <si>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</si>
  <si>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</si>
  <si>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</si>
  <si>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</si>
  <si>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</si>
  <si>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</si>
  <si>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</si>
  <si>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</si>
  <si>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</si>
  <si>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</si>
  <si>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</si>
  <si>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</si>
  <si>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</si>
  <si>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</si>
  <si>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</si>
  <si>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</si>
  <si>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</si>
  <si>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</si>
  <si>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</si>
  <si>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</si>
  <si>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</si>
  <si>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</si>
  <si>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</si>
  <si>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</si>
  <si>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</si>
  <si>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</si>
  <si>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</si>
  <si>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</si>
  <si>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</si>
  <si>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</si>
  <si>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</si>
  <si>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</si>
  <si>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</si>
  <si>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</si>
  <si>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</si>
  <si>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</si>
  <si>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</si>
  <si>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</si>
  <si>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</si>
  <si>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</si>
  <si>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</si>
  <si>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</si>
  <si>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</si>
  <si>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</si>
  <si>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</si>
  <si>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</si>
  <si>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</si>
  <si>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</si>
  <si>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</si>
  <si>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</si>
  <si>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</si>
  <si>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</si>
  <si>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</si>
  <si>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</si>
  <si>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</si>
  <si>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</si>
  <si>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</si>
  <si>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</si>
  <si>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</si>
  <si>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</si>
  <si>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</si>
  <si>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</si>
  <si>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</si>
  <si>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</si>
  <si>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</si>
  <si>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</si>
  <si>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</si>
  <si>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</si>
  <si>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</si>
  <si>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</si>
  <si>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</si>
  <si>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</si>
  <si>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</si>
  <si>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</si>
  <si>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</si>
  <si>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</si>
  <si>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</si>
  <si>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</si>
  <si>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</si>
  <si>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</si>
  <si>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</si>
  <si>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</si>
  <si>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</si>
  <si>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</si>
  <si>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</si>
  <si>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</si>
  <si>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</si>
  <si>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</si>
  <si>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</si>
  <si>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</si>
  <si>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</si>
  <si>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</si>
  <si>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</si>
  <si>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</si>
  <si>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</si>
  <si>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</si>
  <si>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</si>
  <si>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</si>
  <si>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</si>
  <si>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</si>
  <si>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</si>
  <si>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</si>
  <si>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</si>
  <si>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</si>
  <si>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</si>
  <si>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</si>
  <si>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</si>
  <si>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</si>
  <si>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</si>
  <si>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</si>
  <si>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</si>
  <si>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</si>
  <si>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</si>
  <si>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</si>
  <si>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</si>
  <si>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</si>
  <si>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</si>
  <si>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</si>
  <si>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</si>
  <si>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</si>
  <si>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</si>
  <si>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</si>
  <si>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</si>
  <si>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</si>
  <si>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</si>
  <si>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</si>
  <si>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</si>
  <si>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</si>
  <si>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</si>
  <si>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</si>
  <si>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</si>
  <si>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</si>
  <si>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</si>
  <si>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</si>
  <si>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</si>
  <si>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</si>
  <si>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</si>
  <si>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</si>
  <si>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</si>
  <si>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</si>
  <si>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</si>
  <si>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</si>
  <si>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</si>
  <si>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</si>
  <si>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</si>
  <si>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</si>
  <si>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</si>
  <si>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</si>
  <si>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</si>
  <si>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</si>
  <si>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</si>
  <si>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</si>
  <si>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</si>
  <si>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</si>
  <si>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</si>
  <si>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</si>
  <si>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</si>
  <si>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</si>
  <si>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</si>
  <si>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</si>
  <si>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</si>
  <si>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</si>
  <si>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</si>
  <si>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</si>
  <si>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</si>
  <si>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</si>
  <si>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</si>
  <si>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</si>
  <si>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</si>
  <si>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</si>
  <si>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</si>
  <si>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</si>
  <si>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</si>
  <si>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</si>
  <si>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</si>
  <si>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</si>
  <si>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</si>
  <si>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</si>
  <si>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</si>
  <si>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</si>
  <si>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</si>
  <si>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</si>
  <si>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</si>
  <si>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</si>
  <si>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</si>
  <si>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</si>
  <si>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</si>
  <si>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</si>
  <si>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</si>
  <si>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</si>
  <si>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</si>
  <si>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</si>
  <si>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</si>
  <si>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</si>
  <si>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</si>
  <si>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</si>
  <si>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</si>
  <si>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</si>
  <si>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</si>
  <si>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</si>
  <si>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</si>
  <si>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</si>
  <si>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</si>
  <si>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</si>
  <si>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</si>
  <si>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</si>
  <si>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</si>
  <si>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</si>
  <si>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</si>
  <si>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</si>
  <si>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</si>
  <si>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</si>
  <si>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</si>
  <si>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</si>
  <si>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</si>
  <si>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</si>
  <si>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</si>
  <si>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</si>
  <si>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</si>
  <si>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</si>
  <si>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</si>
  <si>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</si>
  <si>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</si>
  <si>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</si>
  <si>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</si>
  <si>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</si>
  <si>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</si>
  <si>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</si>
  <si>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</si>
  <si>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</si>
  <si>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</si>
  <si>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</si>
  <si>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</si>
  <si>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</si>
  <si>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</si>
  <si>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</si>
  <si>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</si>
  <si>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</si>
  <si>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</si>
  <si>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</si>
  <si>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</si>
  <si>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</si>
  <si>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</si>
  <si>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</si>
  <si>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</si>
  <si>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</si>
  <si>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</si>
  <si>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</si>
  <si>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</si>
  <si>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</si>
  <si>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</si>
  <si>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</si>
  <si>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</si>
  <si>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</si>
  <si>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</si>
  <si>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</si>
  <si>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</si>
  <si>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</si>
  <si>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</si>
  <si>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</si>
  <si>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</si>
  <si>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</si>
  <si>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</si>
  <si>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</si>
  <si>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</si>
  <si>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</si>
  <si>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</si>
  <si>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</si>
  <si>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</si>
  <si>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</si>
  <si>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</si>
  <si>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</si>
  <si>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</si>
  <si>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</si>
  <si>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</si>
  <si>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</si>
  <si>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</si>
  <si>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</si>
  <si>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</si>
  <si>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</si>
  <si>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</si>
  <si>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</si>
  <si>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</si>
  <si>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</si>
  <si>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</si>
  <si>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</si>
  <si>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</si>
  <si>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</si>
  <si>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</si>
  <si>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</si>
  <si>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</si>
  <si>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</si>
  <si>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</si>
  <si>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</si>
  <si>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</si>
  <si>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</si>
  <si>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</si>
  <si>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</si>
  <si>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</si>
  <si>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</si>
  <si>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</si>
  <si>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</si>
  <si>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</si>
  <si>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</si>
  <si>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</si>
  <si>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</si>
  <si>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</si>
  <si>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</si>
  <si>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</si>
  <si>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</si>
  <si>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</si>
  <si>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</si>
  <si>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</si>
  <si>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</si>
  <si>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</si>
  <si>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</si>
  <si>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</si>
  <si>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</si>
  <si>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</si>
  <si>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</si>
  <si>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</si>
  <si>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</si>
  <si>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</si>
  <si>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</si>
  <si>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</si>
  <si>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</si>
  <si>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</si>
  <si>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</si>
  <si>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</si>
  <si>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</si>
  <si>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</si>
  <si>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</si>
  <si>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</si>
  <si>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</si>
  <si>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</si>
  <si>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</si>
  <si>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</si>
  <si>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</si>
  <si>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</si>
  <si>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</si>
  <si>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</si>
  <si>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</si>
  <si>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</si>
  <si>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</si>
  <si>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</si>
  <si>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</si>
  <si>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</si>
  <si>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</si>
  <si>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</si>
  <si>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</si>
  <si>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</si>
  <si>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</si>
  <si>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</si>
  <si>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</si>
  <si>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</si>
  <si>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</si>
  <si>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</si>
  <si>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</si>
  <si>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</si>
  <si>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</si>
  <si>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</si>
  <si>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</si>
  <si>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</si>
  <si>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</si>
  <si>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</si>
  <si>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</si>
  <si>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</si>
  <si>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</si>
  <si>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</si>
  <si>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</si>
  <si>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</si>
  <si>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</si>
  <si>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</si>
  <si>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</si>
  <si>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</si>
  <si>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</si>
  <si>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</si>
  <si>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</si>
  <si>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</si>
  <si>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</si>
  <si>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</si>
  <si>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</si>
  <si>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</si>
  <si>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</si>
  <si>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</si>
  <si>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</si>
  <si>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</si>
  <si>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</si>
  <si>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</si>
  <si>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</si>
  <si>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</si>
  <si>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</si>
  <si>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</si>
  <si>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</si>
  <si>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</si>
  <si>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</si>
  <si>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</si>
  <si>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</si>
  <si>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</si>
  <si>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</si>
  <si>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</si>
  <si>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</si>
  <si>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</si>
  <si>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</si>
  <si>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</si>
  <si>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</si>
  <si>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</si>
  <si>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</si>
  <si>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</si>
  <si>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</si>
  <si>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</si>
  <si>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</si>
  <si>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</si>
  <si>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</si>
  <si>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</si>
  <si>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</si>
  <si>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</si>
  <si>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</si>
  <si>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</si>
  <si>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</si>
  <si>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</si>
  <si>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</si>
  <si>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</si>
  <si>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</si>
  <si>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</si>
  <si>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</si>
  <si>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</si>
  <si>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</si>
  <si>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</si>
  <si>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</si>
  <si>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</si>
  <si>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</si>
  <si>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</si>
  <si>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</si>
  <si>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</si>
  <si>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</si>
  <si>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</si>
  <si>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</si>
  <si>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</si>
  <si>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</si>
  <si>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</si>
  <si>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</si>
  <si>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</si>
  <si>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</si>
  <si>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</si>
  <si>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</si>
  <si>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</si>
  <si>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</si>
  <si>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</si>
  <si>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</si>
  <si>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</si>
  <si>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</si>
  <si>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</si>
  <si>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</si>
  <si>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</si>
  <si>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</si>
  <si>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</si>
  <si>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</si>
  <si>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</si>
  <si>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</si>
  <si>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</si>
  <si>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</si>
  <si>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</si>
  <si>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</si>
  <si>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</si>
  <si>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</si>
  <si>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</si>
  <si>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</si>
  <si>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</si>
  <si>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</si>
  <si>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</si>
  <si>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</si>
  <si>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</si>
  <si>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</si>
  <si>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</si>
  <si>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</si>
  <si>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</si>
  <si>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</si>
  <si>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</si>
  <si>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</si>
  <si>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</si>
  <si>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</si>
  <si>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</si>
  <si>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</si>
  <si>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</si>
  <si>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</si>
  <si>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</si>
  <si>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</si>
  <si>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</si>
  <si>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</si>
  <si>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</si>
  <si>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</si>
  <si>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</si>
  <si>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</si>
  <si>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</si>
  <si>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</si>
  <si>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</si>
  <si>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</si>
  <si>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</si>
  <si>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</si>
  <si>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</si>
  <si>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</si>
  <si>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</si>
  <si>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</si>
  <si>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</si>
  <si>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</si>
  <si>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</si>
  <si>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</si>
  <si>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</si>
  <si>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</si>
  <si>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</si>
  <si>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</si>
  <si>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</si>
  <si>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</si>
  <si>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</si>
  <si>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</si>
  <si>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</si>
  <si>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</si>
  <si>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</si>
  <si>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</si>
  <si>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</si>
  <si>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</si>
  <si>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</si>
  <si>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</si>
  <si>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</si>
  <si>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</si>
  <si>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</si>
  <si>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</si>
  <si>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</si>
  <si>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</si>
  <si>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</si>
  <si>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</si>
  <si>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</si>
  <si>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</si>
  <si>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</si>
  <si>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</si>
  <si>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</si>
  <si>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</si>
  <si>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</si>
  <si>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</si>
  <si>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</si>
  <si>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</si>
  <si>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</si>
  <si>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</si>
  <si>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</si>
  <si>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</si>
  <si>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</si>
  <si>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</si>
  <si>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</si>
  <si>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</si>
  <si>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</si>
  <si>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</si>
  <si>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</si>
  <si>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</si>
  <si>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</si>
  <si>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</si>
  <si>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</si>
  <si>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</si>
  <si>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</si>
  <si>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</si>
  <si>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</si>
  <si>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</si>
  <si>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</si>
  <si>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</si>
  <si>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</si>
  <si>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</si>
  <si>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</si>
  <si>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</si>
  <si>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</si>
  <si>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</si>
  <si>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</si>
  <si>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</si>
  <si>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</si>
  <si>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</si>
  <si>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</si>
  <si>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</si>
  <si>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</si>
  <si>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</si>
  <si>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</si>
  <si>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</si>
  <si>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</si>
  <si>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</si>
  <si>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</si>
  <si>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</si>
  <si>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</si>
  <si>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</si>
  <si>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</si>
  <si>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</si>
  <si>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</si>
  <si>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</si>
  <si>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</si>
  <si>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</si>
  <si>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</si>
  <si>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</si>
  <si>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</si>
  <si>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</si>
  <si>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</si>
  <si>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</si>
  <si>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</si>
  <si>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</si>
  <si>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</si>
  <si>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</si>
  <si>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</si>
  <si>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</si>
  <si>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</si>
  <si>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</si>
  <si>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</si>
  <si>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</si>
  <si>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</si>
  <si>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</si>
  <si>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</si>
  <si>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</si>
  <si>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</si>
  <si>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</si>
  <si>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</si>
  <si>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</si>
  <si>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</si>
  <si>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</si>
  <si>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</si>
  <si>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</si>
  <si>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</si>
  <si>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</si>
  <si>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</si>
  <si>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</si>
  <si>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</si>
  <si>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</si>
  <si>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</si>
  <si>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</si>
  <si>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</si>
  <si>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</si>
  <si>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</si>
  <si>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</si>
  <si>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</si>
  <si>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</si>
  <si>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</si>
  <si>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</si>
  <si>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</si>
  <si>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</si>
  <si>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</si>
  <si>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</si>
  <si>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</si>
  <si>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</si>
  <si>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</si>
  <si>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</si>
  <si>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</si>
  <si>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</si>
  <si>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</si>
  <si>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</si>
  <si>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</si>
  <si>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</si>
  <si>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</si>
  <si>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</si>
  <si>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</si>
  <si>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</si>
  <si>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</si>
  <si>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</si>
  <si>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</si>
  <si>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</si>
  <si>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</si>
  <si>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</si>
  <si>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</si>
  <si>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</si>
  <si>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</si>
  <si>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</si>
  <si>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</si>
  <si>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</si>
  <si>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</si>
  <si>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</si>
  <si>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</si>
  <si>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</si>
  <si>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</si>
  <si>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</si>
  <si>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</si>
  <si>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</si>
  <si>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</si>
  <si>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</si>
  <si>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</si>
  <si>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</si>
  <si>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</si>
  <si>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</si>
  <si>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</si>
  <si>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</si>
  <si>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</si>
  <si>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</si>
  <si>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</si>
  <si>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</si>
  <si>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</si>
  <si>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</si>
  <si>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</si>
  <si>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</si>
  <si>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</si>
  <si>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</si>
  <si>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</si>
  <si>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</si>
  <si>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</si>
  <si>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</si>
  <si>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</si>
  <si>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</si>
  <si>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</si>
  <si>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</si>
  <si>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</si>
  <si>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</si>
  <si>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</si>
  <si>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</si>
  <si>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</si>
  <si>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</si>
  <si>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</si>
  <si>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</si>
  <si>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</si>
  <si>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</si>
  <si>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</si>
  <si>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</si>
  <si>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</si>
  <si>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</si>
  <si>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</si>
  <si>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</si>
  <si>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</si>
  <si>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</si>
  <si>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</si>
  <si>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</si>
  <si>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</si>
  <si>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</si>
  <si>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</si>
  <si>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</si>
  <si>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</si>
  <si>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</si>
  <si>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</si>
  <si>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</si>
  <si>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</si>
  <si>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</si>
  <si>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</si>
  <si>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</si>
  <si>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</si>
  <si>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</si>
  <si>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</si>
  <si>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</si>
  <si>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</si>
  <si>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</si>
  <si>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</si>
  <si>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</si>
  <si>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</si>
  <si>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</si>
  <si>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</si>
  <si>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</si>
  <si>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</si>
  <si>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</si>
  <si>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</si>
  <si>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</si>
  <si>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</si>
  <si>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</si>
  <si>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</si>
  <si>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</si>
  <si>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</si>
  <si>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</si>
  <si>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</si>
  <si>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</si>
  <si>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</si>
  <si>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</si>
  <si>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</si>
  <si>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</si>
  <si>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</si>
  <si>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</si>
  <si>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</si>
  <si>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</si>
  <si>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</si>
  <si>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</si>
  <si>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</si>
  <si>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</si>
  <si>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</si>
  <si>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</si>
  <si>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</si>
  <si>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</si>
  <si>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</si>
  <si>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</si>
  <si>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</si>
  <si>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</si>
  <si>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</si>
  <si>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</si>
  <si>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</si>
  <si>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</si>
  <si>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</si>
  <si>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</si>
  <si>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</si>
  <si>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</si>
  <si>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</si>
  <si>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</si>
  <si>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</si>
  <si>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</si>
  <si>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</si>
  <si>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</si>
  <si>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</si>
  <si>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</si>
  <si>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</si>
  <si>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</si>
  <si>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</si>
  <si>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</si>
  <si>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</si>
  <si>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</si>
  <si>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</si>
  <si>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</si>
  <si>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</si>
  <si>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</si>
  <si>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</si>
  <si>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</si>
  <si>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</si>
  <si>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</si>
  <si>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</si>
  <si>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</si>
  <si>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</si>
  <si>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</si>
  <si>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</si>
  <si>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</si>
  <si>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</si>
  <si>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</si>
  <si>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</si>
  <si>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</si>
  <si>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</si>
  <si>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</si>
  <si>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</si>
  <si>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</si>
  <si>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</si>
  <si>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</si>
  <si>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</si>
  <si>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</si>
  <si>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</si>
  <si>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</si>
  <si>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</si>
  <si>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</si>
  <si>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</si>
  <si>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</si>
  <si>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</si>
  <si>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</si>
  <si>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</si>
  <si>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</si>
  <si>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</si>
  <si>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</si>
  <si>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</si>
  <si>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</si>
  <si>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</si>
  <si>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</si>
  <si>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</si>
  <si>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</si>
  <si>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</si>
  <si>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</si>
  <si>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</si>
  <si>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</si>
  <si>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</si>
  <si>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</si>
  <si>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</si>
  <si>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</si>
  <si>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</si>
  <si>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</si>
  <si>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</si>
  <si>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</si>
  <si>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</si>
  <si>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</si>
  <si>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</si>
  <si>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</si>
  <si>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</si>
  <si>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</si>
  <si>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</si>
  <si>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</si>
  <si>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</si>
  <si>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</si>
  <si>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</si>
  <si>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</si>
  <si>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</si>
  <si>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</si>
  <si>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</si>
  <si>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</si>
  <si>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</si>
  <si>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</si>
  <si>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</si>
  <si>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</si>
  <si>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</si>
  <si>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</si>
  <si>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</si>
  <si>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</si>
  <si>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</si>
  <si>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</si>
  <si>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</si>
  <si>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</si>
  <si>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</si>
  <si>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</si>
  <si>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</si>
  <si>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</si>
  <si>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</si>
  <si>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</si>
  <si>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</si>
  <si>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</si>
  <si>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</si>
  <si>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</si>
  <si>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</si>
  <si>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</si>
  <si>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</si>
  <si>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</si>
  <si>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</si>
  <si>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</si>
  <si>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</si>
  <si>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</si>
  <si>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</si>
  <si>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</si>
  <si>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</si>
  <si>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</si>
  <si>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</si>
  <si>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</si>
  <si>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</si>
  <si>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</si>
  <si>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</si>
  <si>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</si>
  <si>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</si>
  <si>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</si>
  <si>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</si>
  <si>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</si>
  <si>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</si>
  <si>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</si>
  <si>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</si>
  <si>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</si>
  <si>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</si>
  <si>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</si>
  <si>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</si>
  <si>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</si>
  <si>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</si>
  <si>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</si>
  <si>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</si>
  <si>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</si>
  <si>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</si>
  <si>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</si>
  <si>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</si>
  <si>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</si>
  <si>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</si>
  <si>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</si>
  <si>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</si>
  <si>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</si>
  <si>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</si>
  <si>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</si>
  <si>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</si>
  <si>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</si>
  <si>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</si>
  <si>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</si>
  <si>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</si>
  <si>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</si>
  <si>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</si>
  <si>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</si>
  <si>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</si>
  <si>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</si>
  <si>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</si>
  <si>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</si>
  <si>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</si>
  <si>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</si>
  <si>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</si>
  <si>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</si>
  <si>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</si>
  <si>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</si>
  <si>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</si>
  <si>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</si>
  <si>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</si>
  <si>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</si>
  <si>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</si>
  <si>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</si>
  <si>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</si>
  <si>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</si>
  <si>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</si>
  <si>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</si>
  <si>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</si>
  <si>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</si>
  <si>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</si>
  <si>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</si>
  <si>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</si>
  <si>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</si>
  <si>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</si>
  <si>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</si>
  <si>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</si>
  <si>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</si>
  <si>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</si>
  <si>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</si>
  <si>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</si>
  <si>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</si>
  <si>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</si>
  <si>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</si>
  <si>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</si>
  <si>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</si>
  <si>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</si>
  <si>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</si>
  <si>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</si>
  <si>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</si>
  <si>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</si>
  <si>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</si>
  <si>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</si>
  <si>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</si>
  <si>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</si>
  <si>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</si>
  <si>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</si>
  <si>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</si>
  <si>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</si>
  <si>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</si>
  <si>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</si>
  <si>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</si>
  <si>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</si>
  <si>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</si>
  <si>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</si>
  <si>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</si>
  <si>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</si>
  <si>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</si>
  <si>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</si>
  <si>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</si>
  <si>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</si>
  <si>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</si>
  <si>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</si>
  <si>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</si>
  <si>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</si>
  <si>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</si>
  <si>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</si>
  <si>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</si>
  <si>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</si>
  <si>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</si>
  <si>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</si>
  <si>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</si>
  <si>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</si>
  <si>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</si>
  <si>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</si>
  <si>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</si>
  <si>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</si>
  <si>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</si>
  <si>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</si>
  <si>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</si>
  <si>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</si>
  <si>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</si>
  <si>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</si>
  <si>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</si>
  <si>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</si>
  <si>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</si>
  <si>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</si>
  <si>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</si>
  <si>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</si>
  <si>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</si>
  <si>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</si>
  <si>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</si>
  <si>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</si>
  <si>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</si>
  <si>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</si>
  <si>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</si>
  <si>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</si>
  <si>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</si>
  <si>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</si>
  <si>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</si>
  <si>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</si>
  <si>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</si>
  <si>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</si>
  <si>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</si>
  <si>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</si>
  <si>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</si>
  <si>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</si>
  <si>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</si>
  <si>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</si>
  <si>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</si>
  <si>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</si>
  <si>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</si>
  <si>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</si>
  <si>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</si>
  <si>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</si>
  <si>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</si>
  <si>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</si>
  <si>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</si>
  <si>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</si>
  <si>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</si>
  <si>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</si>
  <si>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</si>
  <si>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</si>
  <si>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</si>
  <si>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</si>
  <si>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</si>
  <si>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</si>
  <si>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</si>
  <si>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</si>
  <si>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</si>
  <si>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</si>
  <si>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</si>
  <si>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</si>
  <si>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</si>
  <si>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</si>
  <si>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</si>
  <si>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</si>
  <si>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</si>
  <si>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</si>
  <si>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</si>
  <si>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</si>
  <si>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</si>
  <si>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</si>
  <si>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</si>
  <si>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</si>
  <si>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</si>
  <si>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</si>
  <si>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</si>
  <si>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</si>
  <si>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</si>
  <si>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</si>
  <si>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</si>
  <si>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</si>
  <si>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</si>
  <si>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</si>
  <si>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</si>
  <si>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</si>
  <si>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</si>
  <si>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</si>
  <si>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</si>
  <si>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</si>
  <si>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</si>
  <si>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</si>
  <si>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</si>
  <si>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</si>
  <si>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</si>
  <si>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</si>
  <si>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</si>
  <si>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</si>
  <si>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</si>
  <si>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</si>
  <si>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</si>
  <si>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</si>
  <si>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</si>
  <si>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</si>
  <si>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</si>
  <si>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</si>
  <si>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</si>
  <si>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</si>
  <si>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</si>
  <si>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</si>
  <si>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</si>
  <si>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</si>
  <si>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</si>
  <si>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</si>
  <si>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</si>
  <si>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</si>
  <si>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</si>
  <si>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</si>
  <si>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</si>
  <si>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</si>
  <si>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</si>
  <si>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</si>
  <si>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</si>
  <si>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</si>
  <si>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</si>
  <si>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</si>
  <si>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</si>
  <si>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</si>
  <si>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</si>
  <si>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</si>
  <si>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</si>
  <si>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</si>
  <si>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</si>
  <si>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</si>
  <si>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</si>
  <si>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</si>
  <si>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</si>
  <si>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</si>
  <si>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</si>
  <si>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</si>
  <si>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</si>
  <si>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</si>
  <si>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</si>
  <si>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</si>
  <si>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</si>
  <si>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</si>
  <si>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</si>
  <si>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</si>
  <si>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</si>
  <si>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</si>
  <si>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</si>
  <si>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</si>
  <si>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</si>
  <si>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</si>
  <si>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</si>
  <si>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</si>
  <si>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</si>
  <si>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</si>
  <si>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</si>
  <si>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</si>
  <si>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</si>
  <si>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</si>
  <si>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</si>
  <si>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</si>
  <si>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</si>
  <si>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</si>
  <si>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</si>
  <si>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</si>
  <si>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</si>
  <si>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</si>
  <si>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</si>
  <si>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</si>
  <si>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</si>
  <si>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</si>
  <si>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</si>
  <si>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</si>
  <si>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</si>
  <si>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</si>
  <si>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</si>
  <si>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</si>
  <si>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</si>
  <si>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</si>
  <si>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</si>
  <si>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</si>
  <si>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</si>
  <si>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</si>
  <si>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</si>
  <si>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</si>
  <si>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</si>
  <si>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</si>
  <si>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</si>
  <si>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</si>
  <si>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</si>
  <si>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</si>
  <si>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</si>
  <si>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</si>
  <si>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</si>
  <si>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</si>
  <si>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</si>
  <si>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</si>
  <si>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</si>
  <si>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</si>
  <si>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</si>
  <si>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</si>
  <si>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</si>
  <si>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</si>
  <si>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</si>
  <si>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</si>
  <si>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</si>
  <si>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</si>
  <si>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</si>
  <si>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</si>
  <si>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</si>
  <si>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</si>
  <si>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</si>
  <si>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</si>
  <si>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</si>
  <si>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</si>
  <si>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</si>
  <si>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</si>
  <si>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</si>
  <si>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</si>
  <si>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</si>
  <si>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</si>
  <si>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</si>
  <si>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</si>
  <si>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</si>
  <si>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</si>
  <si>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</si>
  <si>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</si>
  <si>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</si>
  <si>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</si>
  <si>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</si>
  <si>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</si>
  <si>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</si>
  <si>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</si>
  <si>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</si>
  <si>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</si>
  <si>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</si>
  <si>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</si>
  <si>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</si>
  <si>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</si>
  <si>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</si>
  <si>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</si>
  <si>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</si>
  <si>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</si>
  <si>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</si>
  <si>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</si>
  <si>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</si>
  <si>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</si>
  <si>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</si>
  <si>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</si>
  <si>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</si>
  <si>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</si>
  <si>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</si>
  <si>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</si>
  <si>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</si>
  <si>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</si>
  <si>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</si>
  <si>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</si>
  <si>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</si>
  <si>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</si>
  <si>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</si>
  <si>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</si>
  <si>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</si>
  <si>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</si>
  <si>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</si>
  <si>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</si>
  <si>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</si>
  <si>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</si>
  <si>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</si>
  <si>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</si>
  <si>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</si>
  <si>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</si>
  <si>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</si>
  <si>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</si>
  <si>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</si>
  <si>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</si>
  <si>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</si>
  <si>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</si>
  <si>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</si>
  <si>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</si>
  <si>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</si>
  <si>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</si>
  <si>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</si>
  <si>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</si>
  <si>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</si>
  <si>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</si>
  <si>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</si>
  <si>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</si>
  <si>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</si>
  <si>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</si>
  <si>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</si>
  <si>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</si>
  <si>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</si>
  <si>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</si>
  <si>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</si>
  <si>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</si>
  <si>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</si>
  <si>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</si>
  <si>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</si>
  <si>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</si>
  <si>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</si>
  <si>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</si>
  <si>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</si>
  <si>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</si>
  <si>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</si>
  <si>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</si>
  <si>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</si>
  <si>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</si>
  <si>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</si>
  <si>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</si>
  <si>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</si>
  <si>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</si>
  <si>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</si>
  <si>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</si>
  <si>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</si>
  <si>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</si>
  <si>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</si>
  <si>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</si>
  <si>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</si>
  <si>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</si>
  <si>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</si>
  <si>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</si>
  <si>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</si>
  <si>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</si>
  <si>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</si>
  <si>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</si>
  <si>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</si>
  <si>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</si>
  <si>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</si>
  <si>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</si>
  <si>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</si>
  <si>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</si>
  <si>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</si>
  <si>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</si>
  <si>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</si>
  <si>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</si>
  <si>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</si>
  <si>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</si>
  <si>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</si>
  <si>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</si>
  <si>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</si>
  <si>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</si>
  <si>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</si>
  <si>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</si>
  <si>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</si>
  <si>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</si>
  <si>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</si>
  <si>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</si>
  <si>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</si>
  <si>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</si>
  <si>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</si>
  <si>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</si>
  <si>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</si>
  <si>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</si>
  <si>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</si>
  <si>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</si>
  <si>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</si>
  <si>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</si>
  <si>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</si>
  <si>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</si>
  <si>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</si>
  <si>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</si>
  <si>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</si>
  <si>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</si>
  <si>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</si>
  <si>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</si>
  <si>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</si>
  <si>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</si>
  <si>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</si>
  <si>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</si>
  <si>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</si>
  <si>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</si>
  <si>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</si>
  <si>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</si>
  <si>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</si>
  <si>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</si>
  <si>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</si>
  <si>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</si>
  <si>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</si>
  <si>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</si>
  <si>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</si>
  <si>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</si>
  <si>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</si>
  <si>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</si>
  <si>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</si>
  <si>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</si>
  <si>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</si>
  <si>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</si>
  <si>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</si>
  <si>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</si>
  <si>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</si>
  <si>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</si>
  <si>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</si>
  <si>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</si>
  <si>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</si>
  <si>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</si>
  <si>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</si>
  <si>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</si>
  <si>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</si>
  <si>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</si>
  <si>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</si>
  <si>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</si>
  <si>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</si>
  <si>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</si>
  <si>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</si>
  <si>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</si>
  <si>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</si>
  <si>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</si>
  <si>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</si>
  <si>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</si>
  <si>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</si>
  <si>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</si>
  <si>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</si>
  <si>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</si>
  <si>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</si>
  <si>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</si>
  <si>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</si>
  <si>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</si>
  <si>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</si>
  <si>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</si>
  <si>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</si>
  <si>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</si>
  <si>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</si>
  <si>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</si>
  <si>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</si>
  <si>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</si>
  <si>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</si>
  <si>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</si>
  <si>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</si>
  <si>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</si>
  <si>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</si>
  <si>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</si>
  <si>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</si>
  <si>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</si>
  <si>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</si>
  <si>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</si>
  <si>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</si>
  <si>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</si>
  <si>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</si>
  <si>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</si>
  <si>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</si>
  <si>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</si>
  <si>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</si>
  <si>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</si>
  <si>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</si>
  <si>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</si>
  <si>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</si>
  <si>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</si>
  <si>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</si>
  <si>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</si>
  <si>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</si>
  <si>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</si>
  <si>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</si>
  <si>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</si>
  <si>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</si>
  <si>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</si>
  <si>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</si>
  <si>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</si>
  <si>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</si>
  <si>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</si>
  <si>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</si>
  <si>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</si>
  <si>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</si>
  <si>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</si>
  <si>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</si>
  <si>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</si>
  <si>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</si>
  <si>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</si>
  <si>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</si>
  <si>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</si>
  <si>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</si>
  <si>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</si>
  <si>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</si>
  <si>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</si>
  <si>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</si>
  <si>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</si>
  <si>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</si>
  <si>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</si>
  <si>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</si>
  <si>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</si>
  <si>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</si>
  <si>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</si>
  <si>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</si>
  <si>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</si>
  <si>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</si>
  <si>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</si>
  <si>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</si>
  <si>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</si>
  <si>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</si>
  <si>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</si>
  <si>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</si>
  <si>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</si>
  <si>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</si>
  <si>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</si>
  <si>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</si>
  <si>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</si>
  <si>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</si>
  <si>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</si>
  <si>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</si>
  <si>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</si>
  <si>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</si>
  <si>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</si>
  <si>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</si>
  <si>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</si>
  <si>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</si>
  <si>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</si>
  <si>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</si>
  <si>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</si>
  <si>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</si>
  <si>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</si>
  <si>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</si>
  <si>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</si>
  <si>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</si>
  <si>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</si>
  <si>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</si>
  <si>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</si>
  <si>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</si>
  <si>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</si>
  <si>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</si>
  <si>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</si>
  <si>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</si>
  <si>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</si>
  <si>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</si>
  <si>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</si>
  <si>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</si>
  <si>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</si>
  <si>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</si>
  <si>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</si>
  <si>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</si>
  <si>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</si>
  <si>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</si>
  <si>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</si>
  <si>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</si>
  <si>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</si>
  <si>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</si>
  <si>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</si>
  <si>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</si>
  <si>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</si>
  <si>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</si>
  <si>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</si>
  <si>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</si>
  <si>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</si>
  <si>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</si>
  <si>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</si>
  <si>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</si>
  <si>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</si>
  <si>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</si>
  <si>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</si>
  <si>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</si>
  <si>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</si>
  <si>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</si>
  <si>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</si>
  <si>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</si>
  <si>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</si>
  <si>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</si>
  <si>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</si>
  <si>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</si>
  <si>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</si>
  <si>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</si>
  <si>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</si>
  <si>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</si>
  <si>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</si>
  <si>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</si>
  <si>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</si>
  <si>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</si>
  <si>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</si>
  <si>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</si>
  <si>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</si>
  <si>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</si>
  <si>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</si>
  <si>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</si>
  <si>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</si>
  <si>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</si>
  <si>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</si>
  <si>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</si>
  <si>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</si>
  <si>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</si>
  <si>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</si>
  <si>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</si>
  <si>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</si>
  <si>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</si>
  <si>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</si>
  <si>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</si>
  <si>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</si>
  <si>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</si>
  <si>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</si>
  <si>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</si>
  <si>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</si>
  <si>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</si>
  <si>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</si>
  <si>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</si>
  <si>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</si>
  <si>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</si>
  <si>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</si>
  <si>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</si>
  <si>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</si>
  <si>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</si>
  <si>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</si>
  <si>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</si>
  <si>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</si>
  <si>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</si>
  <si>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</si>
  <si>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</si>
  <si>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</si>
  <si>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</si>
  <si>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</si>
  <si>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</si>
  <si>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</si>
  <si>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</si>
  <si>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</si>
  <si>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</si>
  <si>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</si>
  <si>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</si>
  <si>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</si>
  <si>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</si>
  <si>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</si>
  <si>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</si>
  <si>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</si>
  <si>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</si>
  <si>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</si>
  <si>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</si>
  <si>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</si>
  <si>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</si>
  <si>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</si>
  <si>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</si>
  <si>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</si>
  <si>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</si>
  <si>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</si>
  <si>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</si>
  <si>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</si>
  <si>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</si>
  <si>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</si>
  <si>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</si>
  <si>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</si>
  <si>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</si>
  <si>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</si>
  <si>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</si>
  <si>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</si>
  <si>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</si>
  <si>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</si>
  <si>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</si>
  <si>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</si>
  <si>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</si>
  <si>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</si>
  <si>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</si>
  <si>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</si>
  <si>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</si>
  <si>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</si>
  <si>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</si>
  <si>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</si>
  <si>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</si>
  <si>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</si>
  <si>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</si>
  <si>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</si>
  <si>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</si>
  <si>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</si>
  <si>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</si>
  <si>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</si>
  <si>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</si>
  <si>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</si>
  <si>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</si>
  <si>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</si>
  <si>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</si>
  <si>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</si>
  <si>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</si>
  <si>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</si>
  <si>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</si>
  <si>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</si>
  <si>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</si>
  <si>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</si>
  <si>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</si>
  <si>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</si>
  <si>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</si>
  <si>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</si>
  <si>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</si>
  <si>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</si>
  <si>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</si>
  <si>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</si>
  <si>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</si>
  <si>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</si>
  <si>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</si>
  <si>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</si>
  <si>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</si>
  <si>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</si>
  <si>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</si>
  <si>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</si>
  <si>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</si>
  <si>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</si>
  <si>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</si>
  <si>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</si>
  <si>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</si>
  <si>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</si>
  <si>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</si>
  <si>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</si>
  <si>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</si>
  <si>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</si>
  <si>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</si>
  <si>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</si>
  <si>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</si>
  <si>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</si>
  <si>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</si>
  <si>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</si>
  <si>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</si>
  <si>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</si>
  <si>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</si>
  <si>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</si>
  <si>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</si>
  <si>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</si>
  <si>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</si>
  <si>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</si>
  <si>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</si>
  <si>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</si>
  <si>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</si>
  <si>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</si>
  <si>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</si>
  <si>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</si>
  <si>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</si>
  <si>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</si>
  <si>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</si>
  <si>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</si>
  <si>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</si>
  <si>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</si>
  <si>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</si>
  <si>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</si>
  <si>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</si>
  <si>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</si>
  <si>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</si>
  <si>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</si>
  <si>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</si>
  <si>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</si>
  <si>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</si>
  <si>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</si>
  <si>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</si>
  <si>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</si>
  <si>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</si>
  <si>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</si>
  <si>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</si>
  <si>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</si>
  <si>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</si>
  <si>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</si>
  <si>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</si>
  <si>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</si>
  <si>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</si>
  <si>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</si>
  <si>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</si>
  <si>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</si>
  <si>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</si>
  <si>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</si>
  <si>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</si>
  <si>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</si>
  <si>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</si>
  <si>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</si>
  <si>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</si>
  <si>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</si>
  <si>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</si>
  <si>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</si>
  <si>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</si>
  <si>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</si>
  <si>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</si>
  <si>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</si>
  <si>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</si>
  <si>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</si>
  <si>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</si>
  <si>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</si>
  <si>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</si>
  <si>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</si>
  <si>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</si>
  <si>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</si>
  <si>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</si>
  <si>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</si>
  <si>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</si>
  <si>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</si>
  <si>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</si>
  <si>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</si>
  <si>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</si>
  <si>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</si>
  <si>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</si>
  <si>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</si>
  <si>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</si>
  <si>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</si>
  <si>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</si>
  <si>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</si>
  <si>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</si>
  <si>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</si>
  <si>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</si>
  <si>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</si>
  <si>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</si>
  <si>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</si>
  <si>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</si>
  <si>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</si>
  <si>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</si>
  <si>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</si>
  <si>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</si>
  <si>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</si>
  <si>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</si>
  <si>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</si>
  <si>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</si>
  <si>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</si>
  <si>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</si>
  <si>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</si>
  <si>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</si>
  <si>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</si>
  <si>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</si>
  <si>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</si>
  <si>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</si>
  <si>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</si>
  <si>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</si>
  <si>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</si>
  <si>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</si>
  <si>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</si>
  <si>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</si>
  <si>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</si>
  <si>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</si>
  <si>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</si>
  <si>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</si>
  <si>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</si>
  <si>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</si>
  <si>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</si>
  <si>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</si>
  <si>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</si>
  <si>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</si>
  <si>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</si>
  <si>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</si>
  <si>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</si>
  <si>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</si>
  <si>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</si>
  <si>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</si>
  <si>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</si>
  <si>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</si>
  <si>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</si>
  <si>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</si>
  <si>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</si>
  <si>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</si>
  <si>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</si>
  <si>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</si>
  <si>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</si>
  <si>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</si>
  <si>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</si>
  <si>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</si>
  <si>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</si>
  <si>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</si>
  <si>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</si>
  <si>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</si>
  <si>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</si>
  <si>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</si>
  <si>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</si>
  <si>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</si>
  <si>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</si>
  <si>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</si>
  <si>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</si>
  <si>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</si>
  <si>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</si>
  <si>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</si>
  <si>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</si>
  <si>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</si>
  <si>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</si>
  <si>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</si>
  <si>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</si>
  <si>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</si>
  <si>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</si>
  <si>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</si>
  <si>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</si>
  <si>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</si>
  <si>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</si>
  <si>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</si>
  <si>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</si>
  <si>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</si>
  <si>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</si>
  <si>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</si>
  <si>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</si>
  <si>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</si>
  <si>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</si>
  <si>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</si>
  <si>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</si>
  <si>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</si>
  <si>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</si>
  <si>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</si>
  <si>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</si>
  <si>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</si>
  <si>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</si>
  <si>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</si>
  <si>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</si>
  <si>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</si>
  <si>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</si>
  <si>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</si>
  <si>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</si>
  <si>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</si>
  <si>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</si>
  <si>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</si>
  <si>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</si>
  <si>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</si>
  <si>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</si>
  <si>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</si>
  <si>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</si>
  <si>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</si>
  <si>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</si>
  <si>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</si>
  <si>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</si>
  <si>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</si>
  <si>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</si>
  <si>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</si>
  <si>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</si>
  <si>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</si>
  <si>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</si>
  <si>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</si>
  <si>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</si>
  <si>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</si>
  <si>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</si>
  <si>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</si>
  <si>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</si>
  <si>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</si>
  <si>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</si>
  <si>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</si>
  <si>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</si>
  <si>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</si>
  <si>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</si>
  <si>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</si>
  <si>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</si>
  <si>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</si>
  <si>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</si>
  <si>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</si>
  <si>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</si>
  <si>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</si>
  <si>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</si>
  <si>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</si>
  <si>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</si>
  <si>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</si>
  <si>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</si>
  <si>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</si>
  <si>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</si>
  <si>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</si>
  <si>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</si>
  <si>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</si>
  <si>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</si>
  <si>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</si>
  <si>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</si>
  <si>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</si>
  <si>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</si>
  <si>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</si>
  <si>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</si>
  <si>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</si>
  <si>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</si>
  <si>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</si>
  <si>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</si>
  <si>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</si>
  <si>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</si>
  <si>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</si>
  <si>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</si>
  <si>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</si>
  <si>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</si>
  <si>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</si>
  <si>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</si>
  <si>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</si>
  <si>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</si>
  <si>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</si>
  <si>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</si>
  <si>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</si>
  <si>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</si>
  <si>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</si>
  <si>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</si>
  <si>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</si>
  <si>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</si>
  <si>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</si>
  <si>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</si>
  <si>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</si>
  <si>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</si>
  <si>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</si>
  <si>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</si>
  <si>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</si>
  <si>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</si>
  <si>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</si>
  <si>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</si>
  <si>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</si>
  <si>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</si>
  <si>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</si>
  <si>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</si>
  <si>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</si>
  <si>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</si>
  <si>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</si>
  <si>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</si>
  <si>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</si>
  <si>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</si>
  <si>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</si>
  <si>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</si>
  <si>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</si>
  <si>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</si>
  <si>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</si>
  <si>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</si>
  <si>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</si>
  <si>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</si>
  <si>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</si>
  <si>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</si>
  <si>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</si>
  <si>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</si>
  <si>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</si>
  <si>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</si>
  <si>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</si>
  <si>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</si>
  <si>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</si>
  <si>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</si>
  <si>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</si>
  <si>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</si>
  <si>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</si>
  <si>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</si>
  <si>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</si>
  <si>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</si>
  <si>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</si>
  <si>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</si>
  <si>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</si>
  <si>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</si>
  <si>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</si>
  <si>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</si>
  <si>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</si>
  <si>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</si>
  <si>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</si>
  <si>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</si>
  <si>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</si>
  <si>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</si>
  <si>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</si>
  <si>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</si>
  <si>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</si>
  <si>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</si>
  <si>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</si>
  <si>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</si>
  <si>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</si>
  <si>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</si>
  <si>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</si>
  <si>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</si>
  <si>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</si>
  <si>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</si>
  <si>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</si>
  <si>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</si>
  <si>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</si>
  <si>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</si>
  <si>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</si>
  <si>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</si>
  <si>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</si>
  <si>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</si>
  <si>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</si>
  <si>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</si>
  <si>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</si>
  <si>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</si>
  <si>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</si>
  <si>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</si>
  <si>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</si>
  <si>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</si>
  <si>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</si>
  <si>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</si>
  <si>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</si>
  <si>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</si>
  <si>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</si>
  <si>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</si>
  <si>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</si>
  <si>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</si>
  <si>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</si>
  <si>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</si>
  <si>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</si>
  <si>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</si>
  <si>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</si>
  <si>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</si>
  <si>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</si>
  <si>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</si>
  <si>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</si>
  <si>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</si>
  <si>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</si>
  <si>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</si>
  <si>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</si>
  <si>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</si>
  <si>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</si>
  <si>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</si>
  <si>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</si>
  <si>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</si>
  <si>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</si>
  <si>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</si>
  <si>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</si>
  <si>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</si>
  <si>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</si>
  <si>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</si>
  <si>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</si>
  <si>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</si>
  <si>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</si>
  <si>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</si>
  <si>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</si>
  <si>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</si>
  <si>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</si>
  <si>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</si>
  <si>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</si>
  <si>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</si>
  <si>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</si>
  <si>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</si>
  <si>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</si>
  <si>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</si>
  <si>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</si>
  <si>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</si>
  <si>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</si>
  <si>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</si>
  <si>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</si>
  <si>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</si>
  <si>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</si>
  <si>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</si>
  <si>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</si>
  <si>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</si>
  <si>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</si>
  <si>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</si>
  <si>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</si>
  <si>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</si>
  <si>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</si>
  <si>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</si>
  <si>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</si>
  <si>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</si>
  <si>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</si>
  <si>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</si>
  <si>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</si>
  <si>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</si>
  <si>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</si>
  <si>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</si>
  <si>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</si>
  <si>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</si>
  <si>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</si>
  <si>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</si>
  <si>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</si>
  <si>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</si>
  <si>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</si>
  <si>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</si>
  <si>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</si>
  <si>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</si>
  <si>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</si>
  <si>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</si>
  <si>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</si>
  <si>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</si>
  <si>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</si>
  <si>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</si>
  <si>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</si>
  <si>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</si>
  <si>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</si>
  <si>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</si>
  <si>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</si>
  <si>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</si>
  <si>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</si>
  <si>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</si>
  <si>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</si>
  <si>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</si>
  <si>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</si>
  <si>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</si>
  <si>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</si>
  <si>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</si>
  <si>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</si>
  <si>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</si>
  <si>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</si>
  <si>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</si>
  <si>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</si>
  <si>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</si>
  <si>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</si>
  <si>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</si>
  <si>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</si>
  <si>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</si>
  <si>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</si>
  <si>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</si>
  <si>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</si>
  <si>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</si>
  <si>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</si>
  <si>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</si>
  <si>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</si>
  <si>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</si>
  <si>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</si>
  <si>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</si>
  <si>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</si>
  <si>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</si>
  <si>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</si>
  <si>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</si>
  <si>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</si>
  <si>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</si>
  <si>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</si>
  <si>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</si>
  <si>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</si>
  <si>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</si>
  <si>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</si>
  <si>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</si>
  <si>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</si>
  <si>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</si>
  <si>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</si>
  <si>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</si>
  <si>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</si>
  <si>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</si>
  <si>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</si>
  <si>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</si>
  <si>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</si>
  <si>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</si>
  <si>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</si>
  <si>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</si>
  <si>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</si>
  <si>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</si>
  <si>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</si>
  <si>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</si>
  <si>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</si>
  <si>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</si>
  <si>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</si>
  <si>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</si>
  <si>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</si>
  <si>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</si>
  <si>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</si>
  <si>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</si>
  <si>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</si>
  <si>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</si>
  <si>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</si>
  <si>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</si>
  <si>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</si>
  <si>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</si>
  <si>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</si>
  <si>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</si>
  <si>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</si>
  <si>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</si>
  <si>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</si>
  <si>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</si>
  <si>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</si>
  <si>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</si>
  <si>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</si>
  <si>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</si>
  <si>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</si>
  <si>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</si>
  <si>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</si>
  <si>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</si>
  <si>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</si>
  <si>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</si>
  <si>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</si>
  <si>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</si>
  <si>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</si>
  <si>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</si>
  <si>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</si>
  <si>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</si>
  <si>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</si>
  <si>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</si>
  <si>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</si>
  <si>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</si>
  <si>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</si>
  <si>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</si>
  <si>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</si>
  <si>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</si>
  <si>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</si>
  <si>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</si>
  <si>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</si>
  <si>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</si>
  <si>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</si>
  <si>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</si>
  <si>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</si>
  <si>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</si>
  <si>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</si>
  <si>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</si>
  <si>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</si>
  <si>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</si>
  <si>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</si>
  <si>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</si>
  <si>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</si>
  <si>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</si>
  <si>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</si>
  <si>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</si>
  <si>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</si>
  <si>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</si>
  <si>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</si>
  <si>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</si>
  <si>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</si>
  <si>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</si>
  <si>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</si>
  <si>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</si>
  <si>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</si>
  <si>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</si>
  <si>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</si>
  <si>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</si>
  <si>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</si>
  <si>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</si>
  <si>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</si>
  <si>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</si>
  <si>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</si>
  <si>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</si>
  <si>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</si>
  <si>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</si>
  <si>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</si>
  <si>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</si>
  <si>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</si>
  <si>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</si>
  <si>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</si>
  <si>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</si>
  <si>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</si>
  <si>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</si>
  <si>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</si>
  <si>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</si>
  <si>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</si>
  <si>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</si>
  <si>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</si>
  <si>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</si>
  <si>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</si>
  <si>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</si>
  <si>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</si>
  <si>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</si>
  <si>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</si>
  <si>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</si>
  <si>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</si>
  <si>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</si>
  <si>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</si>
  <si>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</si>
  <si>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</si>
  <si>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</si>
  <si>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</si>
  <si>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</si>
  <si>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</si>
  <si>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</si>
  <si>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</si>
  <si>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</si>
  <si>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</si>
  <si>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</si>
  <si>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</si>
  <si>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</si>
  <si>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</si>
  <si>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</si>
  <si>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</si>
  <si>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</si>
  <si>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</si>
  <si>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</si>
  <si>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</si>
  <si>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</si>
  <si>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</si>
  <si>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</si>
  <si>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</si>
  <si>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</si>
  <si>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</si>
  <si>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</si>
  <si>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</si>
  <si>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</si>
  <si>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</si>
  <si>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</si>
  <si>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</si>
  <si>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</si>
  <si>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</si>
  <si>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</si>
  <si>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</si>
  <si>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</si>
  <si>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</si>
  <si>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</si>
  <si>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</si>
  <si>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</si>
  <si>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</si>
  <si>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</si>
  <si>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</si>
  <si>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</si>
  <si>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</si>
  <si>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</si>
  <si>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</si>
  <si>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</si>
  <si>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</si>
  <si>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</si>
  <si>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</si>
  <si>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</si>
  <si>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</si>
  <si>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</si>
  <si>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</si>
  <si>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</si>
  <si>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</si>
  <si>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</si>
  <si>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</si>
  <si>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</si>
  <si>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</si>
  <si>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</si>
  <si>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</si>
  <si>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</si>
  <si>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</si>
  <si>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</si>
  <si>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</si>
  <si>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</si>
  <si>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</si>
  <si>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</si>
  <si>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</si>
  <si>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</si>
  <si>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</si>
  <si>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</si>
  <si>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</si>
  <si>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</si>
  <si>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</si>
  <si>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</si>
  <si>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</si>
  <si>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</si>
  <si>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</si>
  <si>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</si>
  <si>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</si>
  <si>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</si>
  <si>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</si>
  <si>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</si>
  <si>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</si>
  <si>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</si>
  <si>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</si>
  <si>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</si>
  <si>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</si>
  <si>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</si>
  <si>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</si>
  <si>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</si>
  <si>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</si>
  <si>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</si>
  <si>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</si>
  <si>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</si>
  <si>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</si>
  <si>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</si>
  <si>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</si>
  <si>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</si>
  <si>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</si>
  <si>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</si>
  <si>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</si>
  <si>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</si>
  <si>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</si>
  <si>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</si>
  <si>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</si>
  <si>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</si>
  <si>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</si>
  <si>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</si>
  <si>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</si>
  <si>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</si>
  <si>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</si>
  <si>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</si>
  <si>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</si>
  <si>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</si>
  <si>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</si>
  <si>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</si>
  <si>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</si>
  <si>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</si>
  <si>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</si>
  <si>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</si>
  <si>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</si>
  <si>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</si>
  <si>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</si>
  <si>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</si>
  <si>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</si>
  <si>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</si>
  <si>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</si>
  <si>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</si>
  <si>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</si>
  <si>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</si>
  <si>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</si>
  <si>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</si>
  <si>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</si>
  <si>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</si>
  <si>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</si>
  <si>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</si>
  <si>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</si>
  <si>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</si>
  <si>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</si>
  <si>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</si>
  <si>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</si>
  <si>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</si>
  <si>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</si>
  <si>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</si>
  <si>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</si>
  <si>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</si>
  <si>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</si>
  <si>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</si>
  <si>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</si>
  <si>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</si>
  <si>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</si>
  <si>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</si>
  <si>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</si>
  <si>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</si>
  <si>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</si>
  <si>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</si>
  <si>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</si>
  <si>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</si>
  <si>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</si>
  <si>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</si>
  <si>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</si>
  <si>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</si>
  <si>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</si>
  <si>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</si>
  <si>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</si>
  <si>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</si>
  <si>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</si>
  <si>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</si>
  <si>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</si>
  <si>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</si>
  <si>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</si>
  <si>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</si>
  <si>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</si>
  <si>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</si>
  <si>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</si>
  <si>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</si>
  <si>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</si>
  <si>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</si>
  <si>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</si>
  <si>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</si>
  <si>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</si>
  <si>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</si>
  <si>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</si>
  <si>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</si>
  <si>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</si>
  <si>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</si>
  <si>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</si>
  <si>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</si>
  <si>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</si>
  <si>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</si>
  <si>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</si>
  <si>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</si>
  <si>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</si>
  <si>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</si>
  <si>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</si>
  <si>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</si>
  <si>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</si>
  <si>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</si>
  <si>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</si>
  <si>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</si>
  <si>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</si>
  <si>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</si>
  <si>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</si>
  <si>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</si>
  <si>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</si>
  <si>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</si>
  <si>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</si>
  <si>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</si>
  <si>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</si>
  <si>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</si>
  <si>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</si>
  <si>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</si>
  <si>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</si>
  <si>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</si>
  <si>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</si>
  <si>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</si>
  <si>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</si>
  <si>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</si>
  <si>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</si>
  <si>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</si>
  <si>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</si>
  <si>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</si>
  <si>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</si>
  <si>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</si>
  <si>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</si>
  <si>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</si>
  <si>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</si>
  <si>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</si>
  <si>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</si>
  <si>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</si>
  <si>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</si>
  <si>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</si>
  <si>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</si>
  <si>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</si>
  <si>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</si>
  <si>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</si>
  <si>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</si>
  <si>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</si>
  <si>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</si>
  <si>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</si>
  <si>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</si>
  <si>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</si>
  <si>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</si>
  <si>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</si>
  <si>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</si>
  <si>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</si>
  <si>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</si>
  <si>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</si>
  <si>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</si>
  <si>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</si>
  <si>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</si>
  <si>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</si>
  <si>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</si>
  <si>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</si>
  <si>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</si>
  <si>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</si>
  <si>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</si>
  <si>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</si>
  <si>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</si>
  <si>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</si>
  <si>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</si>
  <si>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</si>
  <si>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</si>
  <si>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</si>
  <si>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</si>
  <si>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</si>
  <si>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</si>
  <si>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</si>
  <si>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</si>
  <si>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</si>
  <si>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</si>
  <si>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</si>
  <si>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</si>
  <si>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</si>
  <si>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</si>
  <si>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</si>
  <si>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</si>
  <si>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</si>
  <si>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</si>
  <si>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</si>
  <si>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</si>
  <si>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</si>
  <si>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</si>
  <si>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</si>
  <si>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</si>
  <si>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</si>
  <si>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</si>
  <si>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</si>
  <si>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</si>
  <si>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</si>
  <si>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</si>
  <si>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</si>
  <si>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</si>
  <si>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</si>
  <si>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</si>
  <si>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</si>
  <si>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</si>
  <si>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</si>
  <si>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</si>
  <si>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</si>
  <si>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</si>
  <si>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</si>
  <si>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</si>
  <si>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</si>
  <si>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</si>
  <si>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</si>
  <si>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</si>
  <si>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</si>
  <si>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</si>
  <si>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</si>
  <si>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</si>
  <si>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</si>
  <si>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</si>
  <si>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</si>
  <si>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</si>
  <si>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</si>
  <si>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</si>
  <si>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</si>
  <si>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</si>
  <si>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</si>
  <si>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</si>
  <si>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</si>
  <si>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</si>
  <si>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</si>
  <si>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</si>
  <si>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</si>
  <si>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</si>
  <si>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</si>
  <si>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</si>
  <si>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</si>
  <si>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</si>
  <si>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</si>
  <si>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</si>
  <si>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</si>
  <si>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</si>
  <si>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</si>
  <si>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</si>
  <si>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</si>
  <si>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</si>
  <si>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</si>
  <si>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</si>
  <si>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</si>
  <si>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</si>
  <si>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</si>
  <si>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</si>
  <si>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</si>
  <si>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</si>
  <si>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</si>
  <si>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</si>
  <si>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</si>
  <si>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</si>
  <si>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</si>
  <si>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</si>
  <si>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</si>
  <si>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</si>
  <si>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</si>
  <si>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</si>
  <si>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</si>
  <si>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</si>
  <si>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</si>
  <si>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</si>
  <si>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</si>
  <si>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</si>
  <si>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</si>
  <si>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</si>
  <si>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</si>
  <si>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</si>
  <si>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</si>
  <si>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</si>
  <si>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</si>
  <si>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</si>
  <si>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</si>
  <si>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</si>
  <si>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</si>
  <si>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</si>
  <si>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</si>
  <si>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</si>
  <si>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</si>
  <si>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</si>
  <si>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</si>
  <si>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</si>
  <si>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</si>
  <si>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</si>
  <si>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</si>
  <si>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</si>
  <si>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</si>
  <si>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</si>
  <si>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</si>
  <si>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</si>
  <si>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</si>
  <si>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</si>
  <si>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</si>
  <si>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</si>
  <si>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</si>
  <si>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</si>
  <si>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</si>
  <si>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</si>
  <si>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</si>
  <si>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</si>
  <si>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</si>
  <si>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</si>
  <si>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</si>
  <si>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</si>
  <si>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</si>
  <si>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</si>
  <si>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</si>
  <si>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</si>
  <si>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</si>
  <si>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</si>
  <si>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</si>
  <si>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</si>
  <si>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</si>
  <si>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</si>
  <si>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</si>
  <si>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</si>
  <si>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</si>
  <si>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</si>
  <si>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</si>
  <si>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</si>
  <si>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</si>
  <si>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</si>
  <si>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</si>
  <si>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</si>
  <si>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</si>
  <si>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</si>
  <si>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</si>
  <si>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</si>
  <si>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</si>
  <si>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</si>
  <si>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</si>
  <si>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</si>
  <si>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</si>
  <si>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</si>
  <si>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</si>
  <si>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</si>
  <si>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</si>
  <si>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</si>
  <si>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</si>
  <si>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</si>
  <si>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</si>
  <si>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</si>
  <si>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</si>
  <si>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</si>
  <si>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</si>
  <si>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</si>
  <si>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</si>
  <si>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</si>
  <si>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</si>
  <si>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</si>
  <si>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</si>
  <si>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</si>
  <si>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</si>
  <si>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</si>
  <si>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</si>
  <si>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</si>
  <si>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</si>
  <si>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</si>
  <si>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</si>
  <si>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</si>
  <si>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</si>
  <si>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</si>
  <si>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</si>
  <si>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</si>
  <si>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</si>
  <si>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</si>
  <si>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</si>
  <si>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</si>
  <si>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</si>
  <si>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</si>
  <si>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</si>
  <si>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</si>
  <si>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</si>
  <si>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</si>
  <si>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</si>
  <si>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</si>
  <si>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</si>
  <si>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</si>
  <si>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</si>
  <si>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</si>
  <si>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</si>
  <si>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</si>
  <si>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</si>
  <si>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</si>
  <si>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</si>
  <si>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</si>
  <si>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</si>
  <si>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</si>
  <si>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</si>
  <si>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</si>
  <si>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</si>
  <si>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</si>
  <si>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</si>
  <si>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</si>
  <si>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</si>
  <si>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</si>
  <si>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</si>
  <si>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</si>
  <si>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</si>
  <si>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</si>
  <si>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</si>
  <si>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</si>
  <si>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</si>
  <si>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</si>
  <si>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</si>
  <si>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</si>
  <si>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</si>
  <si>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</si>
  <si>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</si>
  <si>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</si>
  <si>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</si>
  <si>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</si>
  <si>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</si>
  <si>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</si>
  <si>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</si>
  <si>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</si>
  <si>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</si>
  <si>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</si>
  <si>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</si>
  <si>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</si>
  <si>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</si>
  <si>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</si>
  <si>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</si>
  <si>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</si>
  <si>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</si>
  <si>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</si>
  <si>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</si>
  <si>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</si>
  <si>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</si>
  <si>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</si>
  <si>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</si>
  <si>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</si>
  <si>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</si>
  <si>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</si>
  <si>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</si>
  <si>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</si>
  <si>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</si>
  <si>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</si>
  <si>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</si>
  <si>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</si>
  <si>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</si>
  <si>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</si>
  <si>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</si>
  <si>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</si>
  <si>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</si>
  <si>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</si>
  <si>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</si>
  <si>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</si>
  <si>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</si>
  <si>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</si>
  <si>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</si>
  <si>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</si>
  <si>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</si>
  <si>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</si>
  <si>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</si>
  <si>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</si>
  <si>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</si>
  <si>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</si>
  <si>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</si>
  <si>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</si>
  <si>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</si>
  <si>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</si>
  <si>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</si>
  <si>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</si>
  <si>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</si>
  <si>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</si>
  <si>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</si>
  <si>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</si>
  <si>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</si>
  <si>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</si>
  <si>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</si>
  <si>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</si>
  <si>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</si>
  <si>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</si>
  <si>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</si>
  <si>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</si>
  <si>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</si>
  <si>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</si>
  <si>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</si>
  <si>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</si>
  <si>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</si>
  <si>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</si>
  <si>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</si>
  <si>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</si>
  <si>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</si>
  <si>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</si>
  <si>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</si>
  <si>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</si>
  <si>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</si>
  <si>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</si>
  <si>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</si>
  <si>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</si>
  <si>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</si>
  <si>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</si>
  <si>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</si>
  <si>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</si>
  <si>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</si>
  <si>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</si>
  <si>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</si>
  <si>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</si>
  <si>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</si>
  <si>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</si>
  <si>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</si>
  <si>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</si>
  <si>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</si>
  <si>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</si>
  <si>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</si>
  <si>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</si>
  <si>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</si>
  <si>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</si>
  <si>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</si>
  <si>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</si>
  <si>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</si>
  <si>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</si>
  <si>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</si>
  <si>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</si>
  <si>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</si>
  <si>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</si>
  <si>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</si>
  <si>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</si>
  <si>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</si>
  <si>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</si>
  <si>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</si>
  <si>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</si>
  <si>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</si>
  <si>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</si>
  <si>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</si>
  <si>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</si>
  <si>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</si>
  <si>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</si>
  <si>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</si>
  <si>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</si>
  <si>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</si>
  <si>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</si>
  <si>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</si>
  <si>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</si>
  <si>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</si>
  <si>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</si>
  <si>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</si>
  <si>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</si>
  <si>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</si>
  <si>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</si>
  <si>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</si>
  <si>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</si>
  <si>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</si>
  <si>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</si>
  <si>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</si>
  <si>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</si>
  <si>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</si>
  <si>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</si>
  <si>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</si>
  <si>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</si>
  <si>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</si>
  <si>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</si>
  <si>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</si>
  <si>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</si>
  <si>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</si>
  <si>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</si>
  <si>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</si>
  <si>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</si>
  <si>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</si>
  <si>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</si>
  <si>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</si>
  <si>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</si>
  <si>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</si>
  <si>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</si>
  <si>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</si>
  <si>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</si>
  <si>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</si>
  <si>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</si>
  <si>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</si>
  <si>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</si>
  <si>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</si>
  <si>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</si>
  <si>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</si>
  <si>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</si>
  <si>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</si>
  <si>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</si>
  <si>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</si>
  <si>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</si>
  <si>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</si>
  <si>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</si>
  <si>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</si>
  <si>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</si>
  <si>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</si>
  <si>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</si>
  <si>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</si>
  <si>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</si>
  <si>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</si>
  <si>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</si>
  <si>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</si>
  <si>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</si>
  <si>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</si>
  <si>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</si>
  <si>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</si>
  <si>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</si>
  <si>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</si>
  <si>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</si>
  <si>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</si>
  <si>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</si>
  <si>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</si>
  <si>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</si>
  <si>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</si>
  <si>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</si>
  <si>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</si>
  <si>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</si>
  <si>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</si>
  <si>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</si>
  <si>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</si>
  <si>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</si>
  <si>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</si>
  <si>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</si>
  <si>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</si>
  <si>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</si>
  <si>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</si>
  <si>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</si>
  <si>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</si>
  <si>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</si>
  <si>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</si>
  <si>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</si>
  <si>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</si>
  <si>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</si>
  <si>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</si>
  <si>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</si>
  <si>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</si>
  <si>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</si>
  <si>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</si>
  <si>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</si>
  <si>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</si>
  <si>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</si>
  <si>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</si>
  <si>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</si>
  <si>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</si>
  <si>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</si>
  <si>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</si>
  <si>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</si>
  <si>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</si>
  <si>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</si>
  <si>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</si>
  <si>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</si>
  <si>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</si>
  <si>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</si>
  <si>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</si>
  <si>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</si>
  <si>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</si>
  <si>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</si>
  <si>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</si>
  <si>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</si>
  <si>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</si>
  <si>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</si>
  <si>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</si>
  <si>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</si>
  <si>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</si>
  <si>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</si>
  <si>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</si>
  <si>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</si>
  <si>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</si>
  <si>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</si>
  <si>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</si>
  <si>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</si>
  <si>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</si>
  <si>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</si>
  <si>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</si>
  <si>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</si>
  <si>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</si>
  <si>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</si>
  <si>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</si>
  <si>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</si>
  <si>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</si>
  <si>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</si>
  <si>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</si>
  <si>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</si>
  <si>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</si>
  <si>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</si>
  <si>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</si>
  <si>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</si>
  <si>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</si>
  <si>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</si>
  <si>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</si>
  <si>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</si>
  <si>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</si>
  <si>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</si>
  <si>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</si>
  <si>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</si>
  <si>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</si>
  <si>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</si>
  <si>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</si>
  <si>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</si>
  <si>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</si>
  <si>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</si>
  <si>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</si>
  <si>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</si>
  <si>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</si>
  <si>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</si>
  <si>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</si>
  <si>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</si>
  <si>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</si>
  <si>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</si>
  <si>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</si>
  <si>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</si>
  <si>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</si>
  <si>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</si>
  <si>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</si>
  <si>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</si>
  <si>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</si>
  <si>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</si>
  <si>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</si>
  <si>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</si>
  <si>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</si>
  <si>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</si>
  <si>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</si>
  <si>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</si>
  <si>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</si>
  <si>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</si>
  <si>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</si>
  <si>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</si>
  <si>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</si>
  <si>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</si>
  <si>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</si>
  <si>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</si>
  <si>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</si>
  <si>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</si>
  <si>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</si>
  <si>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</si>
  <si>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</si>
  <si>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</si>
  <si>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</si>
  <si>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</si>
  <si>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</si>
  <si>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</si>
  <si>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</si>
  <si>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</si>
  <si>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</si>
  <si>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</si>
  <si>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</si>
  <si>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</si>
  <si>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</si>
  <si>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</si>
  <si>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</si>
  <si>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</si>
  <si>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</si>
  <si>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</si>
  <si>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</si>
  <si>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</si>
  <si>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</si>
  <si>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</si>
  <si>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</si>
  <si>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</si>
  <si>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</si>
  <si>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</si>
  <si>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</si>
  <si>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</si>
  <si>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</si>
  <si>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</si>
  <si>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</si>
  <si>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</si>
  <si>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</si>
  <si>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</si>
  <si>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</si>
  <si>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</si>
  <si>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</si>
  <si>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</si>
  <si>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</si>
  <si>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</si>
  <si>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</si>
  <si>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</si>
  <si>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</si>
  <si>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</si>
  <si>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</si>
  <si>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</si>
  <si>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</si>
  <si>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</si>
  <si>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</si>
  <si>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</si>
  <si>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</si>
  <si>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</si>
  <si>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</si>
  <si>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</si>
  <si>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</si>
  <si>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</si>
  <si>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</si>
  <si>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</si>
  <si>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</si>
  <si>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</si>
  <si>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</si>
  <si>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</si>
  <si>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</si>
  <si>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</si>
  <si>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</si>
  <si>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</si>
  <si>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</si>
  <si>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</si>
  <si>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</si>
  <si>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</si>
  <si>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</si>
  <si>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</si>
  <si>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</si>
  <si>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</si>
  <si>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</si>
  <si>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</si>
  <si>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</si>
  <si>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</si>
  <si>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</si>
  <si>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</si>
  <si>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</si>
  <si>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</si>
  <si>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</si>
  <si>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</si>
  <si>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</si>
  <si>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</si>
  <si>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</si>
  <si>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</si>
  <si>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</si>
  <si>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</si>
  <si>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</si>
  <si>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</si>
  <si>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</si>
  <si>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</si>
  <si>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</si>
  <si>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</si>
  <si>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</si>
  <si>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</si>
  <si>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</si>
  <si>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</si>
  <si>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</si>
  <si>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</si>
  <si>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</si>
  <si>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</si>
  <si>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</si>
  <si>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</si>
  <si>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</si>
  <si>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</si>
  <si>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</si>
  <si>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</si>
  <si>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</si>
  <si>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</si>
  <si>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</si>
  <si>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</si>
  <si>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</si>
  <si>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</si>
  <si>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</si>
  <si>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</si>
  <si>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</si>
  <si>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</si>
  <si>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</si>
  <si>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</si>
  <si>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</si>
  <si>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</si>
  <si>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</si>
  <si>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</si>
  <si>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</si>
  <si>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</si>
  <si>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</si>
  <si>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</si>
  <si>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</si>
  <si>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</si>
  <si>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</si>
  <si>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</si>
  <si>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</si>
  <si>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</si>
  <si>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</si>
  <si>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</si>
  <si>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</si>
  <si>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</si>
  <si>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</si>
  <si>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</si>
  <si>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</si>
  <si>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</si>
  <si>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</si>
  <si>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</si>
  <si>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</si>
  <si>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</si>
  <si>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</si>
  <si>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</si>
  <si>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</si>
  <si>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</si>
  <si>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</si>
  <si>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</si>
  <si>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</si>
  <si>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</si>
  <si>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</si>
  <si>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</si>
  <si>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</si>
  <si>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</si>
  <si>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</si>
  <si>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</si>
  <si>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</si>
  <si>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</si>
  <si>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</si>
  <si>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</si>
  <si>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</si>
  <si>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</si>
  <si>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</si>
  <si>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</si>
  <si>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</si>
  <si>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</si>
  <si>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</si>
  <si>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</si>
  <si>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</si>
  <si>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</si>
  <si>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</si>
  <si>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</si>
  <si>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</si>
  <si>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</si>
  <si>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</si>
  <si>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</si>
  <si>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</si>
  <si>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</si>
  <si>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</si>
  <si>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</si>
  <si>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</si>
  <si>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</si>
  <si>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</si>
  <si>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</si>
  <si>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</si>
  <si>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</si>
  <si>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</si>
  <si>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</si>
  <si>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</si>
  <si>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</si>
  <si>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</si>
  <si>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</si>
  <si>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</si>
  <si>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</si>
  <si>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</si>
  <si>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</si>
  <si>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</si>
  <si>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</si>
  <si>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</si>
  <si>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</si>
  <si>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</si>
  <si>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</si>
  <si>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</si>
  <si>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</si>
  <si>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</si>
  <si>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</si>
  <si>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</si>
  <si>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</si>
  <si>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</si>
  <si>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</si>
  <si>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</si>
  <si>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</si>
  <si>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</si>
  <si>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</si>
  <si>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</si>
  <si>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</si>
  <si>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</si>
  <si>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</si>
  <si>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</si>
  <si>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</si>
  <si>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</si>
  <si>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</si>
  <si>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</si>
  <si>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</si>
  <si>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</si>
  <si>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</si>
  <si>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</si>
  <si>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</si>
  <si>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</si>
  <si>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</si>
  <si>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</si>
  <si>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</si>
  <si>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</si>
  <si>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</si>
  <si>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</si>
  <si>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</si>
  <si>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</si>
  <si>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</si>
  <si>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</si>
  <si>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</si>
  <si>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</si>
  <si>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</si>
  <si>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</si>
  <si>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</si>
  <si>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</si>
  <si>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</si>
  <si>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</si>
  <si>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</si>
  <si>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</si>
  <si>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</si>
  <si>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</si>
  <si>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</si>
  <si>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</si>
  <si>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</si>
  <si>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</si>
  <si>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</si>
  <si>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</si>
  <si>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</si>
  <si>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</si>
  <si>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</si>
  <si>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</si>
  <si>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</si>
  <si>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</si>
  <si>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</si>
  <si>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</si>
  <si>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</si>
  <si>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</si>
  <si>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</si>
  <si>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</si>
  <si>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</si>
  <si>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</si>
  <si>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</si>
  <si>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</si>
  <si>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</si>
  <si>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</si>
  <si>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</si>
  <si>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</si>
  <si>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</si>
  <si>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</si>
  <si>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</si>
  <si>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</si>
  <si>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</si>
  <si>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</si>
  <si>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</si>
  <si>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</si>
  <si>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</si>
  <si>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</si>
  <si>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</si>
  <si>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</si>
  <si>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</si>
  <si>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</si>
  <si>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</si>
  <si>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</si>
  <si>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</si>
  <si>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</si>
  <si>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</si>
  <si>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</si>
  <si>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</si>
  <si>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</si>
  <si>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</si>
  <si>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</si>
  <si>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</si>
  <si>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</si>
  <si>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</si>
  <si>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</si>
  <si>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</si>
  <si>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</si>
  <si>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</si>
  <si>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</si>
  <si>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</si>
  <si>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</si>
  <si>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</si>
  <si>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</si>
  <si>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</si>
  <si>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</si>
  <si>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</si>
  <si>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</si>
  <si>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</si>
  <si>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</si>
  <si>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</si>
  <si>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</si>
  <si>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</si>
  <si>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</si>
  <si>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</si>
  <si>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</si>
  <si>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</si>
  <si>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</si>
  <si>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</si>
  <si>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</si>
  <si>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</si>
  <si>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</si>
  <si>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</si>
  <si>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</si>
  <si>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</si>
  <si>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</si>
  <si>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</si>
  <si>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</si>
  <si>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</si>
  <si>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</si>
  <si>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</si>
  <si>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</si>
  <si>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</si>
  <si>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</si>
  <si>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</si>
  <si>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</si>
  <si>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</si>
  <si>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</si>
  <si>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</si>
  <si>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</si>
  <si>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</si>
  <si>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</si>
  <si>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</si>
  <si>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</si>
  <si>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</si>
  <si>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</si>
  <si>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</si>
  <si>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</si>
  <si>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</si>
  <si>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</si>
  <si>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</si>
  <si>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</si>
  <si>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</si>
  <si>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</si>
  <si>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</si>
  <si>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</si>
  <si>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</si>
  <si>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</si>
  <si>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</si>
  <si>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</si>
  <si>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</si>
  <si>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</si>
  <si>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</si>
  <si>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</si>
  <si>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</si>
  <si>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</si>
  <si>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</si>
  <si>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</si>
  <si>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</si>
  <si>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</si>
  <si>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</si>
  <si>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</si>
  <si>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</si>
  <si>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</si>
  <si>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</si>
  <si>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</si>
  <si>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</si>
  <si>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</si>
  <si>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</si>
  <si>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</si>
  <si>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</si>
  <si>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</si>
  <si>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</si>
  <si>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</si>
  <si>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</si>
  <si>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</si>
  <si>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</si>
  <si>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</si>
  <si>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</si>
  <si>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</si>
  <si>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</si>
  <si>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</si>
  <si>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</si>
  <si>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</si>
  <si>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</si>
  <si>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</si>
  <si>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</si>
  <si>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</si>
  <si>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</si>
  <si>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</si>
  <si>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</si>
  <si>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</si>
  <si>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</si>
  <si>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</si>
  <si>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</si>
  <si>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</si>
  <si>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</si>
  <si>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</si>
  <si>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</si>
  <si>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</si>
  <si>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</si>
  <si>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</si>
  <si>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</si>
  <si>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</si>
  <si>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</si>
  <si>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</si>
  <si>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</si>
  <si>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</si>
  <si>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</si>
  <si>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</si>
  <si>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</si>
  <si>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</si>
  <si>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</si>
  <si>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</si>
  <si>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</si>
  <si>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</si>
  <si>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</si>
  <si>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</si>
  <si>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</si>
  <si>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</si>
  <si>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</si>
  <si>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</si>
  <si>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</si>
  <si>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</si>
  <si>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</si>
  <si>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</si>
  <si>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</si>
  <si>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</si>
  <si>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</si>
  <si>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</si>
  <si>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</si>
  <si>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</si>
  <si>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</si>
  <si>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</si>
  <si>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</si>
  <si>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</si>
  <si>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</si>
  <si>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</si>
  <si>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</si>
  <si>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</si>
  <si>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</si>
  <si>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</si>
  <si>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</si>
  <si>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</si>
  <si>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</si>
  <si>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</si>
  <si>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</si>
  <si>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</si>
  <si>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</si>
  <si>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</si>
  <si>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</si>
  <si>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</si>
  <si>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</si>
  <si>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</si>
  <si>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</si>
  <si>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</si>
  <si>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</si>
  <si>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</si>
  <si>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</si>
  <si>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</si>
  <si>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</si>
  <si>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</si>
  <si>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</si>
  <si>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</si>
  <si>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</si>
  <si>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</si>
  <si>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</si>
  <si>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</si>
  <si>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</si>
  <si>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</si>
  <si>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</si>
  <si>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</si>
  <si>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</si>
  <si>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</si>
  <si>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</si>
  <si>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</si>
  <si>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</si>
  <si>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</si>
  <si>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</si>
  <si>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</si>
  <si>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</si>
  <si>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</si>
  <si>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</si>
  <si>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</si>
  <si>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</si>
  <si>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</si>
  <si>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</si>
  <si>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</si>
  <si>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</si>
  <si>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</si>
  <si>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</si>
  <si>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</si>
  <si>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</si>
  <si>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</si>
  <si>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</si>
  <si>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</si>
  <si>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</si>
  <si>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</si>
  <si>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</si>
  <si>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</si>
  <si>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</si>
  <si>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</si>
  <si>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</si>
  <si>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</si>
  <si>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</si>
  <si>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</si>
  <si>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</si>
  <si>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</si>
  <si>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</si>
  <si>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</si>
  <si>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</si>
  <si>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</si>
  <si>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</si>
  <si>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</si>
  <si>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</si>
  <si>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</si>
  <si>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</si>
  <si>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</si>
  <si>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</si>
  <si>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</si>
  <si>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</si>
  <si>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</si>
  <si>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</si>
  <si>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</si>
  <si>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</si>
  <si>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</si>
  <si>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</si>
  <si>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</si>
  <si>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</si>
  <si>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</si>
  <si>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</si>
  <si>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</si>
  <si>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</si>
  <si>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</si>
  <si>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</si>
  <si>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</si>
  <si>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</si>
  <si>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</si>
  <si>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</si>
  <si>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</si>
  <si>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</si>
  <si>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</si>
  <si>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</si>
  <si>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</si>
  <si>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</si>
  <si>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</si>
  <si>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</si>
  <si>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</si>
  <si>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</si>
  <si>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</si>
  <si>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</si>
  <si>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</si>
  <si>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</si>
  <si>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</si>
  <si>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</si>
  <si>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</si>
  <si>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</si>
  <si>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</si>
  <si>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</si>
  <si>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</si>
  <si>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</si>
  <si>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</si>
  <si>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</si>
  <si>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</si>
  <si>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</si>
  <si>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</si>
  <si>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</si>
  <si>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</si>
  <si>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</si>
  <si>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</si>
  <si>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</si>
  <si>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</si>
  <si>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</si>
  <si>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</si>
  <si>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</si>
  <si>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</si>
  <si>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</si>
  <si>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</si>
  <si>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</si>
  <si>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</si>
  <si>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</si>
  <si>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</si>
  <si>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</si>
  <si>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</si>
  <si>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</si>
  <si>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</si>
  <si>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</si>
  <si>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</si>
  <si>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</si>
  <si>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</si>
  <si>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</si>
  <si>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</si>
  <si>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</si>
  <si>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</si>
  <si>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</si>
  <si>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</si>
  <si>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</si>
  <si>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</si>
  <si>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</si>
  <si>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</si>
  <si>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</si>
  <si>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</si>
  <si>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</si>
  <si>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</si>
  <si>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</si>
  <si>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</si>
  <si>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</si>
  <si>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</si>
  <si>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</si>
  <si>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</si>
  <si>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</si>
  <si>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</si>
  <si>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</si>
  <si>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</si>
  <si>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</si>
  <si>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</si>
  <si>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</si>
  <si>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</si>
  <si>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</si>
  <si>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</si>
  <si>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</si>
  <si>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</si>
  <si>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</si>
  <si>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</si>
  <si>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</si>
  <si>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</si>
  <si>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</si>
  <si>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</si>
  <si>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</si>
  <si>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</si>
  <si>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</si>
  <si>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</si>
  <si>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</si>
  <si>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</si>
  <si>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</si>
  <si>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</si>
  <si>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</si>
  <si>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</si>
  <si>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</si>
  <si>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</si>
  <si>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</si>
  <si>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</si>
  <si>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</si>
  <si>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</si>
  <si>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</si>
  <si>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</si>
  <si>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</si>
  <si>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</si>
  <si>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</si>
  <si>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</si>
  <si>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</si>
  <si>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</si>
  <si>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</si>
  <si>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</si>
  <si>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</si>
  <si>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</si>
  <si>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</si>
  <si>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</si>
  <si>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</si>
  <si>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</si>
  <si>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</si>
  <si>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</si>
  <si>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</si>
  <si>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</si>
  <si>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</si>
  <si>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</si>
  <si>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</si>
  <si>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</si>
  <si>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</si>
  <si>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</si>
  <si>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</si>
  <si>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</si>
  <si>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</si>
  <si>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</si>
  <si>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</si>
  <si>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</si>
  <si>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</si>
  <si>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</si>
  <si>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</si>
  <si>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</si>
  <si>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</si>
  <si>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</si>
  <si>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</si>
  <si>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</si>
  <si>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</si>
  <si>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</si>
  <si>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</si>
  <si>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</si>
  <si>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</si>
  <si>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</si>
  <si>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</si>
  <si>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</si>
  <si>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</si>
  <si>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</si>
  <si>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</si>
  <si>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</si>
  <si>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</si>
  <si>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</si>
  <si>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</si>
  <si>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</si>
  <si>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</si>
  <si>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</si>
  <si>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</si>
  <si>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</si>
  <si>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</si>
  <si>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</si>
  <si>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</si>
  <si>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</si>
  <si>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</si>
  <si>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</si>
  <si>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</si>
  <si>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</si>
  <si>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</si>
  <si>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</si>
  <si>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</si>
  <si>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</si>
  <si>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</si>
  <si>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</si>
  <si>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</si>
  <si>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</si>
  <si>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</si>
  <si>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</si>
  <si>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</si>
  <si>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</si>
  <si>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</si>
  <si>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</si>
  <si>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</si>
  <si>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</si>
  <si>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</si>
  <si>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</si>
  <si>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</si>
  <si>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</si>
  <si>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</si>
  <si>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</si>
  <si>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</si>
  <si>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</si>
  <si>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</si>
  <si>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</si>
  <si>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</si>
  <si>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</si>
  <si>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</si>
  <si>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</si>
  <si>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</si>
  <si>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</si>
  <si>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</si>
  <si>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</si>
  <si>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</si>
  <si>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</si>
  <si>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</si>
  <si>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</si>
  <si>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</si>
  <si>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</si>
  <si>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</si>
  <si>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</si>
  <si>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</si>
  <si>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</si>
  <si>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</si>
  <si>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</si>
  <si>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</si>
  <si>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</si>
  <si>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</si>
  <si>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</si>
  <si>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</si>
  <si>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</si>
  <si>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</si>
  <si>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</si>
  <si>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</si>
  <si>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</si>
  <si>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</si>
  <si>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</si>
  <si>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</si>
  <si>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</si>
  <si>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</si>
  <si>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</si>
  <si>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</si>
  <si>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</si>
  <si>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</si>
  <si>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</si>
  <si>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</si>
  <si>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</si>
  <si>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</si>
  <si>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</si>
  <si>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</si>
  <si>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</si>
  <si>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</si>
  <si>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</si>
  <si>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</si>
  <si>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</si>
  <si>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</si>
  <si>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</si>
  <si>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</si>
  <si>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</si>
  <si>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</si>
  <si>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</si>
  <si>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</si>
  <si>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</si>
  <si>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</si>
  <si>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</si>
  <si>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</si>
  <si>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</si>
  <si>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</si>
  <si>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</si>
  <si>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</si>
  <si>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</si>
  <si>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</si>
  <si>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</si>
  <si>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</si>
  <si>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</si>
  <si>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</si>
  <si>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</si>
  <si>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</si>
  <si>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</si>
  <si>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</si>
  <si>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</si>
  <si>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</si>
  <si>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</si>
  <si>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</si>
  <si>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</si>
  <si>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</si>
  <si>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</si>
  <si>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</si>
  <si>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</si>
  <si>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</si>
  <si>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</si>
  <si>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</si>
  <si>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</si>
  <si>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</si>
  <si>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</si>
  <si>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</si>
  <si>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</si>
  <si>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</si>
  <si>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</si>
  <si>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</si>
  <si>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</si>
  <si>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</si>
  <si>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</si>
  <si>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</si>
  <si>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</si>
  <si>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</si>
  <si>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</si>
  <si>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</si>
  <si>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</si>
  <si>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</si>
  <si>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</si>
  <si>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</si>
  <si>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</si>
  <si>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</si>
  <si>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</si>
  <si>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</si>
  <si>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</si>
  <si>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</si>
  <si>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</si>
  <si>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</si>
  <si>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</si>
  <si>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</si>
  <si>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</si>
  <si>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</si>
  <si>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</si>
  <si>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</si>
  <si>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</si>
  <si>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</si>
  <si>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</si>
  <si>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</si>
  <si>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</si>
  <si>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</si>
  <si>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</si>
  <si>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</si>
  <si>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</si>
  <si>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</si>
  <si>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</si>
  <si>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</si>
  <si>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</si>
  <si>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</si>
  <si>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</si>
  <si>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</si>
  <si>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</si>
  <si>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</si>
  <si>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</si>
  <si>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</si>
  <si>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</si>
  <si>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</si>
  <si>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</si>
  <si>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</si>
  <si>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</si>
  <si>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</si>
  <si>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</si>
  <si>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</si>
  <si>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</si>
  <si>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</si>
  <si>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</si>
  <si>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</si>
  <si>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</si>
  <si>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</si>
  <si>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</si>
  <si>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</si>
  <si>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</si>
  <si>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</si>
  <si>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</si>
  <si>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</si>
  <si>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</si>
  <si>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</si>
  <si>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</si>
  <si>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</si>
  <si>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</si>
  <si>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</si>
  <si>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</si>
  <si>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</si>
  <si>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</si>
  <si>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</si>
  <si>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</si>
  <si>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</si>
  <si>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</si>
  <si>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</si>
  <si>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</si>
  <si>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</si>
  <si>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</si>
  <si>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</si>
  <si>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</si>
  <si>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</si>
  <si>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</si>
  <si>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</si>
  <si>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</si>
  <si>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</si>
  <si>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</si>
  <si>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</si>
  <si>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</si>
  <si>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</si>
  <si>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</si>
  <si>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</si>
  <si>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</si>
  <si>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</si>
  <si>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</si>
  <si>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</si>
  <si>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</si>
  <si>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</si>
  <si>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</si>
  <si>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</si>
  <si>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</si>
  <si>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</si>
  <si>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</si>
  <si>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</si>
  <si>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</si>
  <si>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</si>
  <si>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</si>
  <si>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</si>
  <si>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</si>
  <si>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</si>
  <si>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</si>
  <si>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</si>
  <si>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</si>
  <si>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</si>
  <si>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</si>
  <si>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</si>
  <si>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</si>
  <si>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</si>
  <si>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</si>
  <si>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</si>
  <si>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</si>
  <si>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</si>
  <si>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</si>
  <si>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</si>
  <si>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</si>
  <si>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</si>
  <si>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</si>
  <si>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</si>
  <si>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</si>
  <si>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</si>
  <si>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</si>
  <si>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</si>
  <si>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</si>
  <si>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</si>
  <si>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</si>
  <si>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</si>
  <si>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</si>
  <si>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</si>
  <si>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</si>
  <si>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</si>
  <si>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</si>
  <si>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</si>
  <si>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</si>
  <si>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</si>
  <si>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</si>
  <si>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</si>
  <si>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</si>
  <si>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</si>
  <si>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</si>
  <si>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</si>
  <si>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</si>
  <si>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</si>
  <si>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</si>
  <si>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</si>
  <si>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</si>
  <si>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</si>
  <si>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</si>
  <si>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</si>
  <si>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</si>
  <si>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</si>
  <si>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</si>
  <si>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</si>
  <si>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</si>
  <si>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</si>
  <si>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</si>
  <si>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</si>
  <si>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</si>
  <si>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</si>
  <si>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</si>
  <si>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</si>
  <si>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</si>
  <si>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</si>
  <si>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</si>
  <si>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</si>
  <si>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</si>
  <si>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</si>
  <si>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</si>
  <si>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</si>
  <si>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</si>
  <si>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</si>
  <si>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</si>
  <si>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</si>
  <si>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</si>
  <si>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</si>
  <si>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</si>
  <si>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</si>
  <si>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</si>
  <si>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</si>
  <si>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</si>
  <si>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</si>
  <si>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</si>
  <si>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</si>
  <si>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</si>
  <si>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</si>
  <si>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</si>
  <si>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</si>
  <si>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</si>
  <si>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</si>
  <si>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</si>
  <si>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</si>
  <si>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</si>
  <si>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</si>
  <si>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</si>
  <si>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</si>
  <si>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</si>
  <si>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</si>
  <si>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</si>
  <si>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</si>
  <si>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</si>
  <si>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</si>
  <si>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</si>
  <si>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</si>
  <si>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</si>
  <si>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</si>
  <si>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</si>
  <si>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</si>
  <si>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</si>
  <si>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</si>
  <si>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</si>
  <si>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</si>
  <si>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</si>
  <si>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</si>
  <si>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</si>
  <si>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</si>
  <si>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</si>
  <si>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</si>
  <si>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</si>
  <si>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</si>
  <si>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</si>
  <si>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</si>
  <si>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</si>
  <si>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</si>
  <si>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</si>
  <si>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</si>
  <si>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</si>
  <si>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</si>
  <si>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</si>
  <si>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</si>
  <si>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</si>
  <si>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</si>
  <si>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</si>
  <si>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</si>
  <si>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</si>
  <si>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</si>
  <si>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</si>
  <si>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</si>
  <si>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</si>
  <si>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</si>
  <si>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</si>
  <si>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</si>
  <si>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</si>
  <si>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</si>
  <si>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</si>
  <si>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</si>
  <si>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</si>
  <si>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</si>
  <si>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</si>
  <si>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</si>
  <si>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</si>
  <si>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</si>
  <si>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</si>
  <si>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</si>
  <si>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</si>
  <si>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</si>
  <si>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</si>
  <si>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</si>
  <si>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</si>
  <si>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</si>
  <si>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</si>
  <si>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</si>
  <si>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</si>
  <si>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</si>
  <si>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</si>
  <si>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</si>
  <si>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</si>
  <si>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</si>
  <si>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</si>
  <si>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</si>
  <si>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</si>
  <si>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</si>
  <si>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</si>
  <si>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</si>
  <si>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</si>
  <si>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</si>
  <si>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</si>
  <si>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</si>
  <si>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</si>
  <si>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</si>
  <si>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</si>
  <si>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</si>
  <si>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</si>
  <si>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</si>
  <si>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</si>
  <si>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</si>
  <si>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</si>
  <si>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</si>
  <si>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</si>
  <si>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</si>
  <si>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</si>
  <si>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</si>
  <si>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</si>
  <si>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</si>
  <si>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</si>
  <si>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</si>
  <si>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</si>
  <si>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</si>
  <si>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</si>
  <si>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</si>
  <si>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</si>
  <si>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</si>
  <si>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</si>
  <si>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</si>
  <si>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</si>
  <si>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</si>
  <si>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</si>
  <si>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</si>
  <si>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</si>
  <si>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</si>
  <si>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</si>
  <si>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</si>
  <si>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</si>
  <si>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</si>
  <si>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</si>
  <si>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</si>
  <si>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</si>
  <si>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</si>
  <si>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</si>
  <si>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</si>
  <si>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</si>
  <si>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</si>
  <si>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</si>
  <si>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</si>
  <si>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</si>
  <si>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</si>
  <si>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</si>
  <si>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</si>
  <si>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</si>
  <si>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</si>
  <si>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</si>
  <si>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</si>
  <si>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</si>
  <si>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</si>
  <si>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</si>
  <si>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</si>
  <si>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</si>
  <si>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</si>
  <si>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</si>
  <si>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</si>
  <si>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</si>
  <si>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</si>
  <si>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</si>
  <si>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</si>
  <si>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</si>
  <si>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</si>
  <si>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</si>
  <si>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</si>
  <si>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</si>
  <si>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</si>
  <si>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</si>
  <si>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</si>
  <si>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</si>
  <si>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</si>
  <si>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</si>
  <si>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</si>
  <si>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</si>
  <si>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</si>
  <si>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</si>
  <si>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</si>
  <si>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</si>
  <si>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</si>
  <si>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</si>
  <si>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</si>
  <si>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</si>
  <si>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</si>
  <si>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</si>
  <si>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</si>
  <si>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</si>
  <si>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</si>
  <si>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</si>
  <si>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</si>
  <si>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</si>
  <si>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</si>
  <si>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</si>
  <si>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</si>
  <si>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</si>
  <si>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</si>
  <si>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</si>
  <si>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</si>
  <si>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</si>
  <si>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</si>
  <si>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</si>
  <si>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</si>
  <si>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</si>
  <si>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</si>
  <si>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</si>
  <si>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</si>
  <si>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</si>
  <si>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</si>
  <si>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</si>
  <si>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</si>
  <si>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</si>
  <si>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</si>
  <si>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</si>
  <si>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</si>
  <si>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</si>
  <si>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</si>
  <si>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</si>
  <si>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</si>
  <si>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</si>
  <si>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</si>
  <si>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</si>
  <si>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</si>
  <si>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</si>
  <si>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</si>
  <si>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</si>
  <si>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</si>
  <si>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</si>
  <si>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</si>
  <si>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</si>
  <si>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</si>
  <si>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</si>
  <si>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</si>
  <si>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</si>
  <si>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</si>
  <si>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</si>
  <si>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</si>
  <si>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</si>
  <si>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</si>
  <si>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</si>
  <si>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</si>
  <si>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</si>
  <si>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</si>
  <si>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</si>
  <si>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</si>
  <si>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</si>
  <si>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</si>
  <si>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</si>
  <si>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</si>
  <si>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</si>
  <si>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</si>
  <si>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</si>
  <si>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</si>
  <si>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</si>
  <si>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</si>
  <si>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</si>
  <si>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</si>
  <si>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</si>
  <si>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</si>
  <si>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</si>
  <si>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</si>
  <si>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</si>
  <si>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</si>
  <si>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</si>
  <si>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</si>
  <si>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</si>
  <si>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</si>
  <si>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</si>
  <si>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</si>
  <si>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</si>
  <si>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</si>
  <si>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</si>
  <si>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</si>
  <si>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</si>
  <si>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</si>
  <si>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</si>
  <si>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</si>
  <si>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</si>
  <si>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</si>
  <si>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</si>
  <si>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</si>
  <si>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</si>
  <si>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</si>
  <si>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</si>
  <si>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</si>
  <si>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</si>
  <si>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</si>
  <si>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</si>
  <si>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</si>
  <si>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</si>
  <si>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</si>
  <si>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</si>
  <si>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</si>
  <si>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</si>
  <si>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</si>
  <si>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</si>
  <si>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</si>
  <si>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</si>
  <si>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</si>
  <si>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</si>
  <si>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</si>
  <si>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</si>
  <si>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</si>
  <si>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</si>
  <si>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</si>
  <si>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</si>
  <si>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</si>
  <si>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</si>
  <si>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</si>
  <si>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</si>
  <si>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</si>
  <si>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</si>
  <si>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</si>
  <si>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</si>
  <si>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</si>
  <si>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</si>
  <si>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</si>
  <si>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</si>
  <si>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</si>
  <si>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</si>
  <si>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</si>
  <si>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</si>
  <si>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</si>
  <si>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</si>
  <si>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</si>
  <si>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</si>
  <si>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</si>
  <si>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</si>
  <si>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</si>
  <si>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</si>
  <si>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</si>
  <si>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</si>
  <si>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</si>
  <si>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</si>
  <si>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</si>
  <si>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</si>
  <si>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</si>
  <si>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</si>
  <si>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</si>
  <si>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</si>
  <si>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</si>
  <si>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</si>
  <si>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</si>
  <si>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</si>
  <si>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</si>
  <si>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</si>
  <si>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</si>
  <si>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</si>
  <si>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</si>
  <si>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</si>
  <si>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</si>
  <si>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</si>
  <si>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</si>
  <si>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</si>
  <si>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</si>
  <si>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</si>
  <si>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</si>
  <si>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</si>
  <si>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</si>
  <si>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</si>
  <si>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</si>
  <si>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</si>
  <si>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</si>
  <si>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</si>
  <si>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</si>
  <si>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</si>
  <si>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</si>
  <si>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</si>
  <si>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</si>
  <si>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</si>
  <si>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</si>
  <si>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</si>
  <si>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</si>
  <si>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</si>
  <si>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</si>
  <si>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</si>
  <si>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</si>
  <si>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</si>
  <si>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</si>
  <si>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</si>
  <si>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</si>
  <si>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</si>
  <si>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</si>
  <si>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</si>
  <si>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</si>
  <si>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</si>
  <si>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</si>
  <si>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</si>
  <si>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</si>
  <si>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</si>
  <si>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</si>
  <si>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</si>
  <si>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</si>
  <si>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</si>
  <si>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</si>
  <si>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</si>
  <si>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</si>
  <si>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</si>
  <si>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</si>
  <si>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</si>
  <si>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</si>
  <si>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</si>
  <si>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</si>
  <si>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</si>
  <si>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</si>
  <si>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</si>
  <si>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</si>
  <si>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</si>
  <si>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</si>
  <si>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</si>
  <si>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</si>
  <si>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</si>
  <si>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</si>
  <si>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</si>
  <si>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</si>
  <si>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</si>
  <si>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</si>
  <si>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</si>
  <si>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</si>
  <si>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</si>
  <si>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</si>
  <si>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</si>
  <si>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</si>
  <si>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</si>
  <si>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</si>
  <si>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</si>
  <si>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</si>
  <si>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</si>
  <si>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</si>
  <si>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</si>
  <si>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</si>
  <si>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</si>
  <si>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</si>
  <si>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</si>
  <si>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</si>
  <si>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</si>
  <si>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</si>
  <si>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</si>
  <si>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</si>
  <si>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</si>
  <si>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</si>
  <si>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</si>
  <si>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</si>
  <si>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</si>
  <si>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</si>
  <si>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</si>
  <si>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</si>
  <si>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</si>
  <si>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</si>
  <si>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</si>
  <si>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</si>
  <si>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</si>
  <si>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</si>
  <si>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</si>
  <si>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</si>
  <si>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</si>
  <si>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</si>
  <si>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</si>
  <si>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</si>
  <si>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</si>
  <si>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</si>
  <si>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</si>
  <si>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</si>
  <si>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</si>
  <si>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</si>
  <si>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</si>
  <si>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</si>
  <si>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</si>
  <si>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</si>
  <si>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</si>
  <si>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</si>
  <si>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</si>
  <si>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</si>
  <si>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</si>
  <si>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</si>
  <si>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</si>
  <si>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</si>
  <si>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</si>
  <si>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</si>
  <si>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</si>
  <si>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</si>
  <si>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</si>
  <si>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</si>
  <si>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</si>
  <si>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</si>
  <si>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</si>
  <si>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</si>
  <si>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</si>
  <si>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</si>
  <si>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</si>
  <si>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</si>
  <si>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</si>
  <si>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</si>
  <si>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</si>
  <si>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</si>
  <si>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</si>
  <si>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</si>
  <si>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</si>
  <si>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</si>
  <si>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</si>
  <si>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</si>
  <si>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</si>
  <si>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</si>
  <si>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</si>
  <si>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</si>
  <si>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</si>
  <si>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</si>
  <si>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</si>
  <si>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</si>
  <si>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</si>
  <si>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</si>
  <si>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</si>
  <si>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</si>
  <si>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</si>
  <si>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</si>
  <si>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</si>
  <si>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</si>
  <si>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</si>
  <si>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</si>
  <si>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</si>
  <si>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</si>
  <si>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</si>
  <si>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</si>
  <si>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</si>
  <si>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</si>
  <si>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</si>
  <si>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</si>
  <si>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</si>
  <si>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</si>
  <si>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</si>
  <si>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</si>
  <si>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</si>
  <si>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</si>
  <si>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</si>
  <si>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</si>
  <si>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</si>
  <si>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</si>
  <si>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</si>
  <si>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</si>
  <si>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</si>
  <si>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</si>
  <si>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</si>
  <si>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</si>
  <si>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</si>
  <si>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</si>
  <si>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</si>
  <si>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</si>
  <si>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</si>
  <si>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</si>
  <si>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</si>
  <si>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</si>
  <si>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</si>
  <si>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</si>
  <si>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</si>
  <si>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</si>
  <si>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</si>
  <si>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</si>
  <si>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</si>
  <si>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</si>
  <si>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</si>
  <si>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</si>
  <si>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</si>
  <si>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</si>
  <si>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</si>
  <si>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</si>
  <si>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</si>
  <si>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</si>
  <si>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</si>
  <si>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</si>
  <si>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</si>
  <si>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</si>
  <si>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</si>
  <si>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</si>
  <si>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</si>
  <si>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</si>
  <si>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</si>
  <si>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</si>
  <si>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</si>
  <si>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</si>
  <si>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</si>
  <si>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</si>
  <si>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</si>
  <si>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</si>
  <si>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</si>
  <si>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</si>
  <si>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</si>
  <si>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</si>
  <si>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</si>
  <si>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</si>
  <si>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</si>
  <si>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</si>
  <si>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</si>
  <si>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</si>
  <si>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</si>
  <si>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</si>
  <si>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</si>
  <si>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</si>
  <si>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</si>
  <si>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</si>
  <si>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</si>
  <si>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</si>
  <si>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</si>
  <si>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</si>
  <si>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</si>
  <si>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</si>
  <si>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</si>
  <si>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</si>
  <si>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</si>
  <si>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</si>
  <si>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</si>
  <si>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</si>
  <si>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</si>
  <si>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</si>
  <si>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</si>
  <si>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</si>
  <si>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</si>
  <si>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</si>
  <si>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</si>
  <si>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</si>
  <si>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</si>
  <si>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</si>
  <si>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</si>
  <si>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</si>
  <si>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</si>
  <si>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</si>
  <si>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</si>
  <si>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</si>
  <si>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</si>
  <si>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</si>
  <si>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</si>
  <si>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</si>
  <si>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</si>
  <si>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</si>
  <si>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</si>
  <si>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</si>
  <si>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</si>
  <si>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</si>
  <si>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</si>
  <si>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</si>
  <si>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</si>
  <si>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</si>
  <si>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</si>
  <si>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</si>
  <si>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</si>
  <si>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</si>
  <si>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</si>
  <si>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</si>
  <si>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</si>
  <si>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</si>
  <si>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</si>
  <si>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</si>
  <si>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</si>
  <si>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</si>
  <si>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</si>
  <si>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</si>
  <si>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</si>
  <si>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</si>
  <si>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</si>
  <si>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</si>
  <si>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</si>
  <si>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</si>
  <si>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</si>
  <si>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</si>
  <si>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</si>
  <si>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</si>
  <si>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</si>
  <si>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</si>
  <si>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</si>
  <si>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</si>
  <si>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</si>
  <si>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</si>
  <si>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</si>
  <si>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</si>
  <si>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</si>
  <si>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</si>
  <si>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</si>
  <si>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</si>
  <si>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</si>
  <si>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</si>
  <si>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</si>
  <si>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</si>
  <si>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</si>
  <si>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</si>
  <si>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</si>
  <si>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</si>
  <si>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</si>
  <si>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</si>
  <si>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</si>
  <si>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</si>
  <si>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</si>
  <si>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</si>
  <si>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</si>
  <si>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</si>
  <si>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</si>
  <si>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</si>
  <si>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</si>
  <si>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</si>
  <si>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</si>
  <si>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</si>
  <si>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</si>
  <si>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</si>
  <si>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</si>
  <si>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</si>
  <si>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</si>
  <si>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</si>
  <si>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</si>
  <si>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</si>
  <si>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</si>
  <si>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</si>
  <si>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</si>
  <si>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</si>
  <si>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</si>
  <si>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</si>
  <si>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</si>
  <si>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</si>
  <si>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</si>
  <si>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</si>
  <si>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</si>
  <si>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</si>
  <si>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</si>
  <si>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</si>
  <si>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</si>
  <si>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</si>
  <si>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</si>
  <si>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</si>
  <si>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</si>
  <si>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</si>
  <si>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</si>
  <si>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</si>
  <si>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</si>
  <si>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</si>
  <si>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</si>
  <si>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</si>
  <si>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</si>
  <si>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</si>
  <si>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</si>
  <si>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</si>
  <si>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</si>
  <si>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</si>
  <si>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</si>
  <si>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</si>
  <si>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</si>
  <si>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</si>
  <si>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</si>
  <si>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</si>
  <si>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</si>
  <si>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</si>
  <si>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</si>
  <si>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</si>
  <si>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</si>
  <si>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</si>
  <si>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</si>
  <si>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</si>
  <si>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</si>
  <si>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</si>
  <si>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</si>
  <si>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</si>
  <si>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</si>
  <si>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</si>
  <si>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</si>
  <si>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</si>
  <si>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</si>
  <si>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</si>
  <si>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</si>
  <si>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</si>
  <si>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</si>
  <si>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</si>
  <si>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</si>
  <si>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</si>
  <si>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</si>
  <si>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</si>
  <si>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</si>
  <si>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</si>
  <si>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</si>
  <si>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</si>
  <si>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</si>
  <si>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</si>
  <si>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</si>
  <si>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</si>
  <si>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</si>
  <si>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</si>
  <si>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</si>
  <si>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</si>
  <si>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</si>
  <si>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</si>
  <si>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</si>
  <si>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</si>
  <si>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</si>
  <si>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</si>
  <si>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</si>
  <si>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</si>
  <si>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</si>
  <si>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</si>
  <si>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</si>
  <si>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</si>
  <si>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</si>
  <si>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</si>
  <si>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</si>
  <si>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</si>
  <si>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</si>
  <si>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</si>
  <si>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</si>
  <si>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</si>
  <si>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</si>
  <si>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</si>
  <si>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</si>
  <si>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</si>
  <si>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</si>
  <si>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</si>
  <si>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</si>
  <si>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</si>
  <si>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</si>
  <si>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</si>
  <si>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</si>
  <si>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</si>
  <si>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</si>
  <si>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</si>
  <si>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</si>
  <si>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</si>
  <si>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</si>
  <si>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</si>
  <si>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</si>
  <si>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</si>
  <si>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</si>
  <si>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</si>
  <si>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</si>
  <si>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</si>
  <si>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</si>
  <si>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</si>
  <si>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</si>
  <si>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</si>
  <si>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</si>
  <si>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</si>
  <si>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</si>
  <si>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</si>
  <si>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</si>
  <si>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</si>
  <si>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</si>
  <si>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</si>
  <si>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</si>
  <si>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</si>
  <si>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</si>
  <si>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</si>
  <si>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</si>
  <si>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</si>
  <si>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</si>
  <si>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</si>
  <si>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</si>
  <si>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</si>
  <si>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</si>
  <si>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</si>
  <si>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</si>
  <si>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</si>
  <si>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</si>
  <si>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</si>
  <si>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</si>
  <si>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</si>
  <si>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</si>
  <si>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</si>
  <si>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</si>
  <si>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</si>
  <si>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</si>
  <si>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</si>
  <si>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</si>
  <si>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</si>
  <si>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</si>
  <si>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</si>
  <si>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</si>
  <si>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</si>
  <si>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</si>
  <si>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</si>
  <si>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</si>
  <si>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</si>
  <si>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</si>
  <si>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</si>
  <si>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</si>
  <si>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</si>
  <si>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</si>
  <si>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</si>
  <si>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</si>
  <si>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</si>
  <si>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</si>
  <si>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</si>
  <si>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</si>
  <si>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</si>
  <si>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</si>
  <si>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</si>
  <si>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</si>
  <si>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</si>
  <si>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</si>
  <si>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</si>
  <si>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</si>
  <si>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</si>
  <si>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</si>
  <si>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</si>
  <si>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</si>
  <si>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</si>
  <si>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</si>
  <si>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</si>
  <si>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</si>
  <si>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</si>
  <si>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</si>
  <si>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</si>
  <si>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</si>
  <si>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</si>
  <si>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</si>
  <si>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</si>
  <si>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</si>
  <si>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</si>
  <si>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</si>
  <si>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</si>
  <si>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</si>
  <si>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</si>
  <si>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</si>
  <si>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</si>
  <si>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</si>
  <si>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</si>
  <si>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</si>
  <si>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</si>
  <si>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</si>
  <si>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</si>
  <si>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</si>
  <si>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</si>
  <si>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</si>
  <si>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</si>
  <si>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</si>
  <si>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</si>
  <si>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</si>
  <si>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</si>
  <si>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</si>
  <si>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</si>
  <si>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</si>
  <si>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</si>
  <si>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</si>
  <si>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</si>
  <si>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</si>
  <si>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</si>
  <si>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</si>
  <si>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</si>
  <si>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</si>
  <si>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</si>
  <si>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</si>
  <si>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</si>
  <si>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</si>
  <si>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</si>
  <si>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</si>
  <si>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</si>
  <si>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</si>
  <si>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</si>
  <si>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</si>
  <si>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</si>
  <si>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</si>
  <si>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</si>
  <si>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</si>
  <si>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</si>
  <si>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</si>
  <si>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</si>
  <si>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</si>
  <si>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</si>
  <si>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</si>
  <si>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</si>
  <si>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</si>
  <si>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</si>
  <si>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</si>
  <si>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</si>
  <si>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</si>
  <si>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</si>
  <si>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</si>
  <si>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</si>
  <si>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</si>
  <si>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</si>
  <si>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</si>
  <si>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</si>
  <si>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</si>
  <si>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</si>
  <si>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</si>
  <si>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</si>
  <si>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</si>
  <si>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</si>
  <si>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</si>
  <si>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</si>
  <si>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</si>
  <si>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</si>
  <si>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</si>
  <si>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</si>
  <si>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</si>
  <si>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</si>
  <si>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</si>
  <si>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</si>
  <si>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</si>
  <si>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</si>
  <si>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</si>
  <si>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</si>
  <si>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</si>
  <si>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</si>
  <si>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</si>
  <si>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</si>
  <si>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</si>
  <si>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</si>
  <si>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</si>
  <si>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</si>
  <si>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</si>
  <si>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</si>
  <si>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</si>
  <si>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</si>
  <si>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</si>
  <si>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</si>
  <si>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</si>
  <si>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</si>
  <si>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</si>
  <si>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</si>
  <si>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</si>
  <si>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</si>
  <si>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</si>
  <si>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</si>
  <si>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</si>
  <si>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</si>
  <si>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</si>
  <si>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</si>
  <si>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</si>
  <si>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</si>
  <si>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</si>
  <si>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</si>
  <si>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</si>
  <si>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</si>
  <si>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</si>
  <si>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</si>
  <si>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</si>
  <si>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</si>
  <si>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</si>
  <si>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</si>
  <si>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</si>
  <si>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</si>
  <si>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</si>
  <si>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</si>
  <si>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</si>
  <si>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</si>
  <si>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</si>
  <si>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</si>
  <si>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</si>
  <si>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</si>
  <si>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</si>
  <si>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</si>
  <si>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</si>
  <si>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</si>
  <si>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</si>
  <si>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</si>
  <si>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</si>
  <si>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</si>
  <si>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</si>
  <si>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</si>
  <si>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</si>
  <si>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</si>
  <si>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</si>
  <si>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</si>
  <si>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</si>
  <si>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</si>
  <si>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</si>
  <si>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</si>
  <si>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</si>
  <si>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</si>
  <si>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</si>
  <si>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</si>
  <si>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</si>
  <si>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</si>
  <si>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</si>
  <si>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</si>
  <si>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</si>
  <si>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</si>
  <si>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</si>
  <si>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</si>
  <si>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</si>
  <si>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</si>
  <si>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</si>
  <si>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</si>
  <si>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</si>
  <si>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</si>
  <si>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</si>
  <si>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</si>
  <si>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</si>
  <si>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</si>
  <si>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</si>
  <si>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</si>
  <si>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</si>
  <si>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</si>
  <si>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</si>
  <si>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</si>
  <si>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</si>
  <si>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</si>
  <si>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</si>
  <si>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</si>
  <si>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</si>
  <si>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</si>
  <si>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</si>
  <si>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</si>
  <si>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</si>
  <si>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</si>
  <si>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</si>
  <si>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</si>
  <si>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</si>
  <si>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</si>
  <si>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</si>
  <si>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</si>
  <si>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</si>
  <si>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</si>
  <si>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</si>
  <si>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</si>
  <si>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</si>
  <si>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</si>
  <si>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</si>
  <si>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</si>
  <si>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</si>
  <si>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</si>
  <si>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</si>
  <si>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</si>
  <si>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</si>
  <si>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</si>
  <si>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</si>
  <si>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</si>
  <si>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</si>
  <si>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</si>
  <si>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</si>
  <si>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</si>
  <si>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</si>
  <si>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</si>
  <si>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</si>
  <si>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</si>
  <si>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</si>
  <si>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</si>
  <si>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</si>
  <si>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</si>
  <si>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</si>
  <si>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</si>
  <si>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</si>
  <si>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</si>
  <si>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</si>
  <si>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</si>
  <si>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</si>
  <si>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</si>
  <si>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</si>
  <si>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</si>
  <si>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</si>
  <si>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</si>
  <si>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</si>
  <si>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</si>
  <si>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</si>
  <si>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</si>
  <si>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</si>
  <si>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</si>
  <si>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</si>
  <si>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</si>
  <si>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</si>
  <si>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</si>
  <si>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</si>
  <si>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</si>
  <si>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</si>
  <si>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</si>
  <si>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</si>
  <si>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</si>
  <si>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</si>
  <si>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</si>
  <si>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</si>
  <si>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</si>
  <si>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</si>
  <si>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</si>
  <si>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</si>
  <si>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</si>
  <si>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</si>
  <si>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</si>
  <si>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</si>
  <si>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</si>
  <si>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</si>
  <si>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</si>
  <si>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</si>
  <si>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</si>
  <si>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</si>
  <si>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</si>
  <si>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</si>
  <si>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</si>
  <si>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</si>
  <si>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</si>
  <si>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</si>
  <si>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</si>
  <si>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</si>
  <si>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</si>
  <si>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</si>
  <si>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</si>
  <si>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</si>
  <si>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</si>
  <si>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</si>
  <si>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</si>
  <si>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</si>
  <si>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</si>
  <si>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</si>
  <si>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</si>
  <si>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</si>
  <si>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</si>
  <si>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</si>
  <si>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</si>
  <si>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</si>
  <si>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</si>
  <si>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</si>
  <si>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</si>
  <si>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</si>
  <si>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</si>
  <si>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</si>
  <si>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</si>
  <si>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</si>
  <si>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</si>
  <si>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</si>
  <si>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</si>
  <si>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</si>
  <si>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</si>
  <si>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</si>
  <si>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</si>
  <si>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</si>
  <si>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</si>
  <si>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</si>
  <si>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</si>
  <si>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</si>
  <si>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</si>
  <si>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</si>
  <si>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</si>
  <si>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</si>
  <si>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</si>
  <si>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</si>
  <si>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</si>
  <si>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</si>
  <si>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</si>
  <si>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</si>
  <si>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</si>
  <si>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</si>
  <si>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</si>
  <si>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</si>
  <si>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</si>
  <si>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</si>
  <si>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</si>
  <si>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</si>
  <si>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</si>
  <si>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</si>
  <si>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</si>
  <si>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</si>
  <si>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</si>
  <si>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</si>
  <si>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</si>
  <si>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</si>
  <si>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</si>
  <si>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</si>
  <si>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</si>
  <si>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</si>
  <si>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</si>
  <si>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</si>
  <si>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</si>
  <si>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</si>
  <si>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</si>
  <si>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</si>
  <si>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</si>
  <si>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</si>
  <si>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</si>
  <si>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</si>
  <si>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</si>
  <si>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</si>
  <si>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</si>
  <si>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</si>
  <si>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</si>
  <si>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</si>
  <si>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</si>
  <si>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</si>
  <si>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</si>
  <si>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</si>
  <si>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</si>
  <si>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</si>
  <si>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</si>
  <si>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</si>
  <si>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</si>
  <si>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</si>
  <si>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</si>
  <si>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</si>
  <si>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</si>
  <si>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</si>
  <si>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</si>
  <si>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</si>
  <si>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</si>
  <si>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</si>
  <si>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</si>
  <si>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</si>
  <si>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</si>
  <si>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</si>
  <si>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</si>
  <si>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</si>
  <si>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</si>
  <si>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</si>
  <si>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</si>
  <si>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</si>
  <si>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</si>
  <si>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</si>
  <si>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</si>
  <si>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</si>
  <si>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</si>
  <si>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</si>
  <si>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</si>
  <si>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</si>
  <si>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</si>
  <si>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</si>
  <si>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</si>
  <si>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</si>
  <si>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</si>
  <si>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</si>
  <si>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</si>
  <si>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</si>
  <si>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</si>
  <si>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</si>
  <si>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</si>
  <si>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</si>
  <si>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</si>
  <si>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</si>
  <si>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</si>
  <si>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</si>
  <si>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</si>
  <si>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</si>
  <si>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</si>
  <si>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</si>
  <si>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</si>
  <si>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</si>
  <si>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</si>
  <si>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</si>
  <si>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</si>
  <si>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</si>
  <si>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</si>
  <si>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</si>
  <si>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</si>
  <si>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</si>
  <si>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</si>
  <si>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</si>
  <si>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</si>
  <si>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</si>
  <si>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</si>
  <si>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</si>
  <si>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</si>
  <si>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</si>
  <si>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</si>
  <si>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</si>
  <si>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</si>
  <si>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</si>
  <si>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</si>
  <si>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</si>
  <si>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</si>
  <si>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</si>
  <si>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</si>
  <si>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</si>
  <si>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</si>
  <si>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</si>
  <si>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</si>
  <si>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</si>
  <si>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</si>
  <si>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</si>
  <si>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</si>
  <si>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</si>
  <si>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</si>
  <si>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</si>
  <si>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</si>
  <si>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</si>
  <si>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</si>
  <si>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</si>
  <si>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</si>
  <si>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</si>
  <si>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</si>
  <si>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</si>
  <si>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</si>
  <si>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</si>
  <si>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</si>
  <si>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</si>
  <si>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</si>
  <si>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</si>
  <si>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</si>
  <si>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</si>
  <si>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</si>
  <si>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</si>
  <si>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</si>
  <si>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</si>
  <si>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</si>
  <si>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</si>
  <si>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</si>
  <si>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</si>
  <si>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</si>
  <si>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</si>
  <si>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</si>
  <si>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</si>
  <si>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</si>
  <si>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</si>
  <si>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</si>
  <si>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</si>
  <si>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</si>
  <si>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</si>
  <si>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</si>
  <si>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</si>
  <si>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</si>
  <si>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</si>
  <si>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</si>
  <si>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</si>
  <si>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</si>
  <si>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</si>
  <si>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</si>
  <si>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</si>
  <si>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</si>
  <si>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</si>
  <si>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</si>
  <si>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</si>
  <si>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</si>
  <si>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</si>
  <si>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</si>
  <si>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</si>
  <si>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</si>
  <si>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</si>
  <si>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</si>
  <si>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</si>
  <si>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</si>
  <si>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</si>
  <si>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</si>
  <si>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</si>
  <si>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</si>
  <si>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</si>
  <si>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</si>
  <si>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</si>
  <si>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</si>
  <si>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</si>
  <si>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</si>
  <si>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</si>
  <si>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</si>
  <si>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</si>
  <si>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</si>
  <si>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</si>
  <si>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</si>
  <si>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</si>
  <si>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</si>
  <si>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</si>
  <si>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</si>
  <si>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</si>
  <si>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</si>
  <si>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</si>
  <si>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</si>
  <si>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</si>
  <si>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</si>
  <si>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</si>
  <si>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</si>
  <si>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</si>
  <si>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</si>
  <si>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</si>
  <si>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</si>
  <si>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</si>
  <si>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</si>
  <si>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</si>
  <si>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</si>
  <si>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</si>
  <si>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</si>
  <si>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</si>
  <si>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</si>
  <si>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</si>
  <si>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</si>
  <si>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</si>
  <si>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</si>
  <si>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</si>
  <si>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</si>
  <si>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</si>
  <si>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</si>
  <si>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</si>
  <si>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</si>
  <si>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</si>
  <si>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</si>
  <si>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</si>
  <si>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</si>
  <si>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</si>
  <si>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</si>
  <si>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</si>
  <si>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</si>
  <si>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</si>
  <si>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</si>
  <si>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</si>
  <si>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</si>
  <si>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</si>
  <si>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</si>
  <si>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</si>
  <si>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</si>
  <si>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</si>
  <si>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</si>
  <si>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</si>
  <si>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</si>
  <si>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</si>
  <si>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</si>
  <si>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</si>
  <si>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</si>
  <si>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</si>
  <si>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</si>
  <si>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</si>
  <si>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</si>
  <si>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</si>
  <si>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</si>
  <si>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</si>
  <si>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</si>
  <si>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</si>
  <si>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</si>
  <si>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</si>
  <si>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</si>
  <si>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</si>
  <si>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</si>
  <si>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</si>
  <si>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</si>
  <si>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</si>
  <si>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</si>
  <si>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</si>
  <si>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</si>
  <si>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</si>
  <si>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</si>
  <si>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</si>
  <si>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</si>
  <si>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</si>
  <si>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</si>
  <si>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</si>
  <si>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</si>
  <si>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</si>
  <si>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</si>
  <si>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</si>
  <si>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</si>
  <si>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</si>
  <si>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</si>
  <si>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</si>
  <si>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</si>
  <si>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</si>
  <si>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</si>
  <si>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</si>
  <si>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</si>
  <si>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</si>
  <si>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</si>
  <si>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</si>
  <si>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</si>
  <si>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</si>
  <si>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</si>
  <si>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</si>
  <si>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</si>
  <si>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</si>
  <si>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</si>
  <si>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</si>
  <si>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</si>
  <si>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</si>
  <si>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</si>
  <si>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</si>
  <si>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</si>
  <si>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</si>
  <si>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</si>
  <si>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</si>
  <si>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</si>
  <si>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</si>
  <si>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</si>
  <si>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</si>
  <si>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</si>
  <si>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</si>
  <si>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</si>
  <si>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</si>
  <si>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</si>
  <si>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</si>
  <si>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</si>
  <si>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</si>
  <si>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</si>
  <si>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</si>
  <si>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</si>
  <si>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</si>
  <si>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</si>
  <si>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</si>
  <si>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</si>
  <si>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</si>
  <si>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</si>
  <si>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</si>
  <si>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</si>
  <si>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</si>
  <si>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</si>
  <si>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</si>
  <si>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</si>
  <si>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</si>
  <si>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</si>
  <si>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</si>
  <si>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</si>
  <si>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</si>
  <si>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</si>
  <si>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</si>
  <si>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</si>
  <si>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</si>
  <si>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</si>
  <si>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</si>
  <si>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</si>
  <si>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</si>
  <si>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</si>
  <si>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</si>
  <si>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</si>
  <si>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</si>
  <si>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</si>
  <si>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</si>
  <si>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</si>
  <si>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</si>
  <si>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</si>
  <si>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</si>
  <si>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</si>
  <si>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</si>
  <si>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</si>
  <si>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</si>
  <si>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</si>
  <si>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</si>
  <si>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</si>
  <si>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</si>
  <si>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</si>
  <si>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</si>
  <si>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</si>
  <si>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</si>
  <si>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</si>
  <si>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</si>
  <si>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</si>
  <si>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</si>
  <si>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</si>
  <si>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</si>
  <si>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</si>
  <si>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</si>
  <si>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</si>
  <si>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</si>
  <si>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</si>
  <si>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</si>
  <si>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</si>
  <si>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</si>
  <si>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</si>
  <si>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</si>
  <si>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</si>
  <si>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</si>
  <si>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</si>
  <si>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</si>
  <si>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</si>
  <si>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</si>
  <si>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</si>
  <si>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</si>
  <si>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</si>
  <si>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</si>
  <si>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</si>
  <si>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</si>
  <si>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</si>
  <si>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</si>
  <si>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</si>
  <si>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</si>
  <si>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</si>
  <si>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</si>
  <si>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</si>
  <si>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</si>
  <si>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</si>
  <si>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</si>
  <si>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</si>
  <si>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</si>
  <si>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</si>
  <si>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</si>
  <si>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</si>
  <si>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</si>
  <si>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</si>
  <si>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</si>
  <si>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</si>
  <si>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</si>
  <si>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</si>
  <si>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</si>
  <si>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</si>
  <si>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</si>
  <si>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</si>
  <si>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</si>
  <si>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</si>
  <si>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</si>
  <si>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</si>
  <si>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</si>
  <si>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</si>
  <si>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</si>
  <si>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</si>
  <si>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</si>
  <si>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</si>
  <si>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</si>
  <si>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</si>
  <si>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</si>
  <si>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</si>
  <si>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</si>
  <si>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</si>
  <si>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</si>
  <si>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</si>
  <si>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</si>
  <si>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</si>
  <si>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</si>
  <si>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</si>
  <si>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</si>
  <si>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</si>
  <si>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</si>
  <si>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</si>
  <si>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</si>
  <si>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</si>
  <si>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</si>
  <si>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</si>
  <si>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</si>
  <si>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</si>
  <si>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</si>
  <si>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</si>
  <si>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</si>
  <si>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</si>
  <si>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</si>
  <si>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</si>
  <si>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</si>
  <si>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</si>
  <si>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</si>
  <si>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</si>
  <si>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</si>
  <si>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</si>
  <si>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</si>
  <si>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</si>
  <si>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</si>
  <si>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</si>
  <si>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</si>
  <si>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</si>
  <si>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</si>
  <si>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</si>
  <si>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</si>
  <si>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</si>
  <si>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</si>
  <si>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</si>
  <si>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</si>
  <si>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</si>
  <si>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</si>
  <si>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</si>
  <si>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</si>
  <si>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</si>
  <si>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</si>
  <si>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</si>
  <si>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</si>
  <si>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</si>
  <si>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</si>
  <si>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</si>
  <si>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</si>
  <si>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</si>
  <si>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</si>
  <si>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</si>
  <si>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</si>
  <si>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</si>
  <si>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</si>
  <si>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</si>
  <si>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</si>
  <si>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</si>
  <si>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</si>
  <si>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</si>
  <si>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</si>
  <si>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</si>
  <si>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</si>
  <si>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</si>
  <si>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</si>
  <si>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</si>
  <si>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</si>
  <si>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</si>
  <si>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</si>
  <si>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</si>
  <si>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</si>
  <si>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</si>
  <si>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</si>
  <si>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</si>
  <si>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</si>
  <si>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</si>
  <si>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</si>
  <si>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</si>
  <si>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</si>
  <si>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</si>
  <si>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</si>
  <si>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</si>
  <si>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</si>
  <si>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</si>
  <si>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</si>
  <si>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</si>
  <si>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</si>
  <si>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</si>
  <si>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</si>
  <si>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</si>
  <si>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</si>
  <si>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</si>
  <si>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</si>
  <si>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</si>
  <si>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</si>
  <si>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</si>
  <si>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</si>
  <si>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</si>
  <si>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</si>
  <si>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</si>
  <si>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</si>
  <si>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</si>
  <si>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</si>
  <si>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</si>
  <si>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</si>
  <si>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</si>
  <si>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</si>
  <si>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</si>
  <si>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</si>
  <si>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</si>
  <si>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</si>
  <si>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</si>
  <si>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</si>
  <si>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</si>
  <si>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</si>
  <si>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</si>
  <si>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</si>
  <si>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</si>
  <si>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</si>
  <si>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</si>
  <si>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</si>
  <si>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</si>
  <si>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</si>
  <si>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</si>
  <si>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</si>
  <si>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</si>
  <si>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</si>
  <si>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</si>
  <si>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</si>
  <si>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</si>
  <si>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</si>
  <si>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</si>
  <si>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</si>
  <si>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</si>
  <si>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</si>
  <si>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</si>
  <si>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</si>
  <si>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</si>
  <si>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</si>
  <si>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</si>
  <si>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</si>
  <si>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</si>
  <si>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</si>
  <si>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</si>
  <si>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</si>
  <si>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</si>
  <si>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</si>
  <si>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</si>
  <si>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</si>
  <si>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</si>
  <si>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</si>
  <si>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</si>
  <si>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</si>
  <si>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</si>
  <si>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</si>
  <si>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</si>
  <si>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</si>
  <si>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</si>
  <si>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</si>
  <si>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</si>
  <si>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</si>
  <si>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</si>
  <si>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</si>
  <si>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</si>
  <si>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</si>
  <si>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</si>
  <si>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</si>
  <si>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</si>
  <si>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</si>
  <si>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</si>
  <si>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</si>
  <si>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</si>
  <si>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</si>
  <si>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</si>
  <si>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</si>
  <si>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</si>
  <si>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</si>
  <si>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</si>
  <si>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</si>
  <si>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</si>
  <si>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</si>
  <si>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</si>
  <si>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</si>
  <si>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</si>
  <si>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</si>
  <si>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</si>
  <si>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</si>
  <si>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</si>
  <si>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</si>
  <si>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</si>
  <si>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</si>
  <si>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</si>
  <si>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</si>
  <si>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</si>
  <si>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</si>
  <si>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</si>
  <si>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</si>
  <si>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</si>
  <si>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</si>
  <si>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</si>
  <si>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</si>
  <si>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</si>
  <si>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</si>
  <si>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</si>
  <si>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</si>
  <si>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</si>
  <si>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</si>
  <si>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</si>
  <si>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</si>
  <si>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</si>
  <si>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</si>
  <si>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</si>
  <si>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</si>
  <si>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</si>
  <si>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</si>
  <si>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</si>
  <si>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</si>
  <si>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</si>
  <si>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</si>
  <si>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</si>
  <si>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</si>
  <si>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</si>
  <si>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</si>
  <si>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</si>
  <si>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</si>
  <si>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</si>
  <si>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</si>
  <si>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</si>
  <si>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</si>
  <si>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</si>
  <si>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</si>
  <si>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</si>
  <si>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</si>
  <si>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</si>
  <si>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</si>
  <si>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</si>
  <si>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</si>
  <si>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</si>
  <si>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</si>
  <si>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</si>
  <si>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</si>
  <si>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</si>
  <si>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</si>
  <si>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</si>
  <si>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</si>
  <si>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</si>
  <si>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</si>
  <si>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</si>
  <si>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</si>
  <si>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</si>
  <si>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</si>
  <si>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</si>
  <si>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</si>
  <si>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</si>
  <si>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</si>
  <si>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</si>
  <si>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</si>
  <si>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</si>
  <si>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</si>
  <si>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</si>
  <si>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</si>
  <si>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</si>
  <si>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</si>
  <si>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</si>
  <si>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</si>
  <si>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</si>
  <si>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</si>
  <si>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</si>
  <si>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</si>
  <si>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</si>
  <si>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</si>
  <si>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</si>
  <si>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</si>
  <si>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</si>
  <si>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</si>
  <si>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</si>
  <si>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</si>
  <si>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</si>
  <si>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</si>
  <si>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</si>
  <si>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</si>
  <si>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</si>
  <si>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</si>
  <si>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</si>
  <si>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</si>
  <si>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</si>
  <si>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</si>
  <si>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</si>
  <si>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</si>
  <si>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</si>
  <si>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</si>
  <si>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</si>
  <si>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</si>
  <si>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</si>
  <si>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</si>
  <si>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</si>
  <si>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</si>
  <si>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</si>
  <si>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</si>
  <si>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</si>
  <si>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</si>
  <si>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</si>
  <si>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</si>
  <si>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</si>
  <si>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</si>
  <si>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</si>
  <si>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</si>
  <si>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</si>
  <si>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</si>
  <si>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</si>
  <si>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</si>
  <si>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</si>
  <si>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</si>
  <si>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</si>
  <si>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</si>
  <si>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</si>
  <si>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</si>
  <si>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</si>
  <si>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</si>
  <si>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</si>
  <si>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</si>
  <si>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</si>
  <si>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</si>
  <si>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</si>
  <si>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</si>
  <si>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</si>
  <si>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</si>
  <si>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</si>
  <si>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</si>
  <si>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</si>
  <si>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</si>
  <si>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</si>
  <si>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</si>
  <si>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</si>
  <si>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</si>
  <si>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</si>
  <si>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</si>
  <si>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</si>
  <si>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</si>
  <si>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</si>
  <si>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</si>
  <si>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</si>
  <si>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</si>
  <si>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</si>
  <si>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</si>
  <si>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</si>
  <si>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</si>
  <si>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</si>
  <si>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</si>
  <si>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</si>
  <si>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</si>
  <si>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</si>
  <si>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</si>
  <si>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</si>
  <si>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</si>
  <si>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</si>
  <si>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</si>
  <si>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</si>
  <si>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</si>
  <si>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</si>
  <si>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</si>
  <si>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</si>
  <si>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</si>
  <si>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</si>
  <si>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</si>
  <si>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</si>
  <si>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</si>
  <si>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</si>
  <si>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</si>
  <si>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</si>
  <si>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</si>
  <si>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</si>
  <si>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</si>
  <si>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</si>
  <si>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</si>
  <si>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</si>
  <si>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</si>
  <si>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</si>
  <si>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</si>
  <si>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</si>
  <si>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</si>
  <si>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</si>
  <si>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</si>
  <si>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</si>
  <si>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</si>
  <si>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</si>
  <si>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</si>
  <si>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</si>
  <si>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</si>
  <si>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</si>
  <si>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</si>
  <si>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</si>
  <si>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</si>
  <si>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</si>
  <si>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</si>
  <si>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</si>
  <si>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</si>
  <si>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</si>
  <si>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</si>
  <si>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</si>
  <si>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</si>
  <si>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</si>
  <si>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</si>
  <si>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</si>
  <si>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</si>
  <si>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</si>
  <si>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</si>
  <si>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</si>
  <si>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</si>
  <si>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</si>
  <si>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</si>
  <si>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</si>
  <si>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</si>
  <si>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</si>
  <si>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</si>
  <si>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</si>
  <si>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</si>
  <si>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</si>
  <si>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</si>
  <si>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</si>
  <si>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</si>
  <si>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</si>
  <si>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</si>
  <si>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</si>
  <si>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</si>
  <si>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</si>
  <si>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</si>
  <si>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</si>
  <si>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</si>
  <si>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</si>
  <si>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</si>
  <si>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</si>
  <si>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</si>
  <si>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</si>
  <si>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</si>
  <si>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</si>
  <si>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</si>
  <si>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</si>
  <si>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</si>
  <si>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</si>
  <si>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</si>
  <si>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</si>
  <si>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</si>
  <si>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</si>
  <si>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</si>
  <si>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</si>
  <si>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</si>
  <si>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</si>
  <si>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</si>
  <si>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</si>
  <si>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</si>
  <si>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</si>
  <si>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</si>
  <si>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</si>
  <si>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</si>
  <si>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</si>
  <si>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</si>
  <si>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</si>
  <si>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</si>
  <si>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</si>
  <si>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</si>
  <si>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</si>
  <si>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</si>
  <si>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</si>
  <si>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</si>
  <si>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</si>
  <si>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</si>
  <si>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</si>
  <si>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</si>
  <si>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</si>
  <si>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</si>
  <si>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</si>
  <si>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</si>
  <si>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</si>
  <si>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</si>
  <si>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</si>
  <si>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</si>
  <si>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</si>
  <si>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</si>
  <si>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</si>
  <si>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</si>
  <si>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</si>
  <si>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</si>
  <si>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</si>
  <si>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</si>
  <si>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</si>
  <si>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</si>
  <si>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</si>
  <si>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</si>
  <si>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</si>
  <si>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</si>
  <si>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</si>
  <si>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</si>
  <si>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</si>
  <si>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</si>
  <si>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</si>
  <si>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</si>
  <si>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</si>
  <si>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</si>
  <si>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</si>
  <si>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</si>
  <si>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</si>
  <si>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</si>
  <si>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</si>
  <si>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</si>
  <si>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</si>
  <si>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</si>
  <si>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</si>
  <si>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</si>
  <si>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</si>
  <si>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</si>
  <si>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</si>
  <si>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</si>
  <si>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</si>
  <si>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</si>
  <si>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</si>
  <si>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</si>
  <si>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</si>
  <si>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</si>
  <si>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</si>
  <si>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</si>
  <si>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</si>
  <si>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</si>
  <si>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</si>
  <si>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</si>
  <si>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</si>
  <si>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</si>
  <si>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</si>
  <si>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</si>
  <si>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</si>
  <si>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</si>
  <si>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</si>
  <si>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</si>
  <si>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</si>
  <si>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</si>
  <si>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</si>
  <si>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</si>
  <si>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</si>
  <si>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</si>
  <si>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</si>
  <si>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</si>
  <si>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</si>
  <si>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</si>
  <si>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</si>
  <si>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</si>
  <si>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</si>
  <si>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</si>
  <si>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</si>
  <si>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</si>
  <si>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</si>
  <si>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</si>
  <si>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</si>
  <si>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</si>
  <si>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</si>
  <si>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</si>
  <si>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</si>
  <si>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</si>
  <si>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</si>
  <si>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</si>
  <si>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</si>
  <si>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</si>
  <si>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</si>
  <si>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</si>
  <si>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</si>
  <si>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</si>
  <si>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</si>
  <si>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</si>
  <si>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</si>
  <si>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</si>
  <si>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</si>
  <si>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</si>
  <si>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</si>
  <si>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</si>
  <si>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</si>
  <si>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</si>
  <si>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</si>
  <si>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</si>
  <si>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</si>
  <si>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</si>
  <si>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</si>
  <si>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</si>
  <si>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</si>
  <si>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</si>
  <si>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</si>
  <si>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</si>
  <si>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</si>
  <si>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</si>
  <si>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</si>
  <si>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</si>
  <si>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</si>
  <si>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</si>
  <si>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</si>
  <si>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</si>
  <si>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</si>
  <si>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</si>
  <si>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</si>
  <si>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</si>
  <si>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</si>
  <si>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</si>
  <si>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</si>
  <si>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</si>
  <si>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</si>
  <si>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</si>
  <si>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</si>
  <si>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</si>
  <si>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</si>
  <si>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</si>
  <si>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</si>
  <si>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</si>
  <si>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</si>
  <si>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</si>
  <si>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</si>
  <si>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</si>
  <si>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</si>
  <si>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</si>
  <si>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</si>
  <si>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</si>
  <si>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</si>
  <si>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</si>
  <si>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</si>
  <si>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</si>
  <si>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</si>
  <si>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</si>
  <si>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</si>
  <si>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</si>
  <si>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</si>
  <si>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</si>
  <si>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</si>
  <si>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</si>
  <si>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</si>
  <si>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</si>
  <si>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</si>
  <si>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</si>
  <si>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</si>
  <si>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</si>
  <si>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</si>
  <si>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</si>
  <si>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</si>
  <si>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</si>
  <si>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</si>
  <si>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</si>
  <si>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</si>
  <si>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</si>
  <si>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</si>
  <si>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</si>
  <si>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</si>
  <si>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</si>
  <si>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</si>
  <si>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</si>
  <si>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</si>
  <si>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</si>
  <si>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</si>
  <si>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</si>
  <si>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</si>
  <si>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</si>
  <si>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</si>
  <si>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</si>
  <si>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</si>
  <si>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</si>
  <si>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</si>
  <si>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</si>
  <si>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</si>
  <si>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</si>
  <si>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</si>
  <si>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</si>
  <si>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</si>
  <si>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</si>
  <si>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</si>
  <si>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</si>
  <si>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</si>
  <si>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</si>
  <si>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</si>
  <si>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</si>
  <si>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</si>
  <si>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</si>
  <si>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</si>
  <si>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</si>
  <si>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</si>
  <si>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</si>
  <si>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</si>
  <si>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</si>
  <si>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</si>
  <si>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</si>
  <si>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</si>
  <si>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</si>
  <si>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</si>
  <si>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</si>
  <si>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</si>
  <si>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</si>
  <si>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</si>
  <si>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</si>
  <si>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</si>
  <si>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</si>
  <si>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</si>
  <si>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</si>
  <si>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</si>
  <si>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</si>
  <si>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</si>
  <si>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</si>
  <si>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</si>
  <si>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</si>
  <si>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</si>
  <si>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</si>
  <si>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</si>
  <si>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</si>
  <si>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</si>
  <si>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</si>
  <si>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</si>
  <si>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</si>
  <si>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</si>
  <si>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</si>
  <si>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</si>
  <si>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</si>
  <si>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</si>
  <si>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</si>
  <si>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</si>
  <si>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</si>
  <si>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</si>
  <si>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</si>
  <si>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</si>
  <si>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</si>
  <si>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</si>
  <si>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</si>
  <si>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</si>
  <si>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</si>
  <si>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</si>
  <si>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</si>
  <si>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</si>
  <si>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</si>
  <si>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</si>
  <si>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</si>
  <si>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</si>
  <si>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</si>
  <si>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</si>
  <si>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</si>
  <si>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</si>
  <si>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</si>
  <si>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</si>
  <si>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</si>
  <si>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</si>
  <si>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</si>
  <si>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</si>
  <si>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</si>
  <si>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</si>
  <si>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</si>
  <si>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</si>
  <si>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</si>
  <si>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</si>
  <si>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</si>
  <si>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</si>
  <si>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</si>
  <si>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</si>
  <si>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</si>
  <si>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</si>
  <si>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</si>
  <si>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</si>
  <si>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</si>
  <si>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</si>
  <si>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</si>
  <si>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</si>
  <si>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</si>
  <si>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</si>
  <si>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</si>
  <si>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</si>
  <si>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</si>
  <si>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</si>
  <si>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</si>
  <si>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</si>
  <si>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</si>
  <si>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</si>
  <si>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</si>
  <si>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</si>
  <si>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</si>
  <si>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</si>
  <si>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</si>
  <si>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</si>
  <si>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</si>
  <si>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</si>
  <si>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</si>
  <si>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</si>
  <si>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</si>
  <si>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</si>
  <si>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</si>
  <si>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</si>
  <si>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</si>
  <si>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</si>
  <si>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</si>
  <si>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</si>
  <si>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</si>
  <si>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</si>
  <si>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</si>
  <si>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</si>
  <si>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</si>
  <si>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</si>
  <si>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</si>
  <si>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</si>
  <si>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</si>
  <si>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</si>
  <si>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</si>
  <si>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</si>
  <si>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</si>
  <si>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</si>
  <si>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</si>
  <si>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</si>
  <si>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</si>
  <si>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</si>
  <si>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</si>
  <si>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</si>
  <si>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</si>
  <si>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</si>
  <si>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</si>
  <si>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</si>
  <si>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</si>
  <si>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</si>
  <si>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</si>
  <si>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</si>
  <si>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</si>
  <si>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</si>
  <si>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</si>
  <si>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</si>
  <si>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</si>
  <si>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</si>
  <si>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</si>
  <si>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</si>
  <si>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</si>
  <si>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</si>
  <si>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</si>
  <si>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</si>
  <si>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</si>
  <si>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</si>
  <si>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</si>
  <si>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</si>
  <si>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</si>
  <si>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</si>
  <si>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</si>
  <si>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</si>
  <si>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</si>
  <si>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</si>
  <si>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</si>
  <si>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</si>
  <si>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</si>
  <si>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</si>
  <si>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</si>
  <si>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</si>
  <si>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</si>
  <si>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</si>
  <si>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</si>
  <si>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</si>
  <si>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</si>
  <si>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</si>
  <si>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</si>
  <si>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</si>
  <si>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</si>
  <si>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</si>
  <si>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</si>
  <si>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</si>
  <si>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</si>
  <si>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</si>
  <si>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</si>
  <si>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</si>
  <si>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</si>
  <si>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</si>
  <si>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</si>
  <si>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</si>
  <si>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</si>
  <si>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</si>
  <si>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</si>
  <si>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</si>
  <si>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</si>
  <si>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</si>
  <si>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</si>
  <si>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</si>
  <si>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</si>
  <si>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</si>
  <si>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</si>
  <si>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</si>
  <si>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</si>
  <si>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</si>
  <si>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</si>
  <si>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</si>
  <si>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</si>
  <si>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</si>
  <si>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</si>
  <si>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</si>
  <si>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</si>
  <si>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</si>
  <si>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</si>
  <si>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</si>
  <si>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</si>
  <si>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</si>
  <si>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</si>
  <si>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</si>
  <si>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</si>
  <si>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</si>
  <si>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</si>
  <si>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</si>
  <si>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</si>
  <si>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</si>
  <si>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</si>
  <si>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</si>
  <si>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</si>
  <si>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</si>
  <si>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</si>
  <si>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</si>
  <si>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</si>
  <si>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</si>
  <si>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</si>
  <si>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</si>
  <si>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</si>
  <si>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</si>
  <si>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</si>
  <si>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</si>
  <si>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</si>
  <si>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</si>
  <si>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</si>
  <si>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</si>
  <si>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</si>
  <si>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</si>
  <si>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</si>
  <si>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</si>
  <si>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</si>
  <si>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</si>
  <si>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</si>
  <si>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</si>
  <si>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</si>
  <si>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</si>
  <si>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</si>
  <si>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</si>
  <si>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</si>
  <si>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</si>
  <si>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</si>
  <si>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</si>
  <si>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</si>
  <si>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</si>
  <si>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</si>
  <si>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</si>
  <si>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</si>
  <si>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</si>
  <si>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</si>
  <si>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</si>
  <si>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</si>
  <si>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</si>
  <si>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</si>
  <si>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</si>
  <si>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</si>
  <si>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</si>
  <si>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</si>
  <si>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</si>
  <si>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</si>
  <si>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</si>
  <si>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</si>
  <si>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</si>
  <si>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</si>
  <si>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</si>
  <si>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</si>
  <si>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</si>
  <si>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</si>
  <si>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</si>
  <si>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</si>
  <si>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</si>
  <si>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</si>
  <si>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</si>
  <si>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</si>
  <si>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</si>
  <si>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</si>
  <si>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</si>
  <si>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</si>
  <si>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</si>
  <si>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</si>
  <si>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</si>
  <si>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</si>
  <si>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</si>
  <si>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</si>
  <si>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</si>
  <si>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</si>
  <si>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</si>
  <si>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</si>
  <si>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</si>
  <si>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</si>
  <si>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</si>
  <si>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</si>
  <si>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</si>
  <si>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</si>
  <si>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</si>
  <si>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</si>
  <si>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</si>
  <si>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</si>
  <si>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</si>
  <si>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</si>
  <si>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</si>
  <si>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</si>
  <si>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</si>
  <si>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</si>
  <si>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</si>
  <si>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</si>
  <si>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</si>
  <si>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</si>
  <si>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</si>
  <si>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</si>
  <si>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</si>
  <si>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</si>
  <si>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</si>
  <si>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</si>
  <si>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</si>
  <si>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</si>
  <si>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</si>
  <si>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</si>
  <si>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</si>
  <si>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</si>
  <si>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</si>
  <si>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</si>
  <si>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</si>
  <si>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</si>
  <si>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</si>
  <si>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</si>
  <si>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</si>
  <si>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</si>
  <si>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</si>
  <si>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</si>
  <si>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</si>
  <si>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</si>
  <si>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</si>
  <si>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</si>
  <si>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</si>
  <si>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</si>
  <si>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</si>
  <si>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</si>
  <si>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</si>
  <si>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</si>
  <si>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</si>
  <si>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</si>
  <si>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</si>
  <si>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</si>
  <si>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</si>
  <si>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</si>
  <si>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</si>
  <si>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</si>
  <si>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</si>
  <si>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</si>
  <si>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</si>
  <si>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</si>
  <si>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</si>
  <si>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</si>
  <si>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</si>
  <si>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</si>
  <si>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</si>
  <si>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</si>
  <si>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</si>
  <si>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</si>
  <si>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</si>
  <si>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</si>
  <si>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</si>
  <si>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</si>
  <si>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</si>
  <si>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</si>
  <si>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</si>
  <si>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</si>
  <si>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</si>
  <si>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</si>
  <si>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</si>
  <si>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</si>
  <si>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</si>
  <si>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</si>
  <si>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</si>
  <si>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</si>
  <si>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</si>
  <si>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</si>
  <si>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</si>
  <si>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</si>
  <si>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</si>
  <si>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</si>
  <si>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</si>
  <si>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</si>
  <si>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</si>
  <si>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</si>
  <si>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</si>
  <si>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</si>
  <si>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</si>
  <si>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</si>
  <si>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</si>
  <si>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</si>
  <si>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</si>
  <si>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</si>
  <si>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</si>
  <si>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</si>
  <si>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</si>
  <si>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</si>
  <si>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</si>
  <si>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</si>
  <si>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</si>
  <si>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</si>
  <si>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</si>
  <si>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</si>
  <si>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</si>
  <si>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</si>
  <si>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</si>
  <si>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</si>
  <si>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</si>
  <si>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</si>
  <si>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</si>
  <si>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</si>
  <si>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</si>
  <si>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</si>
  <si>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</si>
  <si>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</si>
  <si>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</si>
  <si>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</si>
  <si>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</si>
  <si>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</si>
  <si>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</si>
  <si>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</si>
  <si>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</si>
  <si>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</si>
  <si>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</si>
  <si>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</si>
  <si>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</si>
  <si>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</si>
  <si>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</si>
  <si>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</si>
  <si>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</si>
  <si>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</si>
  <si>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</si>
  <si>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</si>
  <si>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</si>
  <si>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</si>
  <si>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</si>
  <si>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</si>
  <si>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</si>
  <si>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</si>
  <si>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</si>
  <si>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</si>
  <si>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</si>
  <si>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</si>
  <si>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</si>
  <si>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</si>
  <si>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</si>
  <si>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</si>
  <si>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</si>
  <si>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</si>
  <si>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</si>
  <si>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</si>
  <si>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</si>
  <si>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</si>
  <si>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</si>
  <si>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</si>
  <si>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</si>
  <si>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</si>
  <si>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</si>
  <si>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</si>
  <si>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</si>
  <si>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</si>
  <si>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</si>
  <si>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</si>
  <si>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</si>
  <si>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</si>
  <si>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</si>
  <si>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</si>
  <si>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</si>
  <si>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</si>
  <si>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</si>
  <si>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</si>
  <si>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</si>
  <si>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</si>
  <si>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</si>
  <si>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</si>
  <si>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</si>
  <si>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</si>
  <si>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</si>
  <si>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</si>
  <si>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</si>
  <si>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</si>
  <si>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</si>
  <si>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</si>
  <si>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</si>
  <si>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</si>
  <si>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</si>
  <si>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</si>
  <si>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</si>
  <si>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</si>
  <si>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</si>
  <si>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</si>
  <si>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</si>
  <si>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</si>
  <si>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</si>
  <si>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</si>
  <si>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</si>
  <si>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</si>
  <si>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</si>
  <si>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</si>
  <si>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</si>
  <si>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</si>
  <si>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</si>
  <si>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</si>
  <si>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</si>
  <si>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</si>
  <si>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</si>
  <si>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</si>
  <si>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</si>
  <si>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</si>
  <si>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</si>
  <si>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</si>
  <si>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</si>
  <si>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</si>
  <si>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</si>
  <si>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</si>
  <si>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</si>
  <si>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</si>
  <si>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</si>
  <si>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</si>
  <si>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</si>
  <si>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</si>
  <si>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</si>
  <si>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</si>
  <si>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</si>
  <si>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</si>
  <si>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</si>
  <si>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</si>
  <si>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</si>
  <si>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</si>
  <si>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</si>
  <si>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</si>
  <si>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</si>
  <si>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</si>
  <si>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</si>
  <si>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</si>
  <si>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</si>
  <si>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</si>
  <si>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</si>
  <si>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</si>
  <si>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</si>
  <si>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</si>
  <si>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</si>
  <si>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</si>
  <si>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</si>
  <si>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</si>
  <si>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</si>
  <si>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</si>
  <si>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</si>
  <si>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</si>
  <si>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</si>
  <si>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</si>
  <si>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</si>
  <si>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</si>
  <si>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</si>
  <si>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</si>
  <si>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</si>
  <si>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</si>
  <si>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</si>
  <si>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</si>
  <si>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</si>
  <si>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</si>
  <si>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</si>
  <si>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</si>
  <si>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</si>
  <si>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</si>
  <si>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</si>
  <si>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</si>
  <si>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</si>
  <si>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</si>
  <si>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</si>
  <si>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</si>
  <si>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</si>
  <si>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</si>
  <si>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</si>
  <si>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</si>
  <si>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</si>
  <si>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</si>
  <si>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</si>
  <si>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</si>
  <si>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</si>
  <si>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</si>
  <si>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</si>
  <si>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</si>
  <si>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</si>
  <si>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</si>
  <si>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</si>
  <si>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</si>
  <si>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</si>
  <si>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</si>
  <si>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</si>
  <si>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</si>
  <si>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</si>
  <si>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</si>
  <si>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</si>
  <si>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</si>
  <si>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</si>
  <si>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</si>
  <si>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</si>
  <si>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</si>
  <si>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</si>
  <si>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</si>
  <si>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</si>
  <si>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</si>
  <si>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</si>
  <si>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</si>
  <si>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</si>
  <si>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</si>
  <si>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</si>
  <si>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</si>
  <si>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</si>
  <si>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</si>
  <si>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</si>
  <si>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</si>
  <si>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</si>
  <si>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</si>
  <si>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</si>
  <si>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</si>
  <si>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</si>
  <si>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</si>
  <si>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</si>
  <si>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</si>
  <si>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</si>
  <si>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</si>
  <si>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</si>
  <si>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</si>
  <si>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</si>
  <si>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</si>
  <si>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</si>
  <si>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</si>
  <si>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</si>
  <si>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</si>
  <si>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</si>
  <si>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</si>
  <si>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</si>
  <si>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</si>
  <si>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</si>
  <si>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</si>
  <si>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</si>
  <si>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</si>
  <si>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</si>
  <si>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</si>
  <si>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</si>
  <si>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</si>
  <si>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</si>
  <si>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</si>
  <si>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</si>
  <si>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</si>
  <si>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</si>
  <si>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</si>
  <si>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</si>
  <si>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</si>
  <si>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</si>
  <si>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</si>
  <si>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</si>
  <si>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</si>
  <si>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</si>
  <si>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</si>
  <si>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</si>
  <si>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</si>
  <si>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</si>
  <si>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</si>
  <si>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</si>
  <si>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</si>
  <si>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</si>
  <si>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</si>
  <si>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</si>
  <si>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</si>
  <si>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</si>
  <si>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</si>
  <si>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</si>
  <si>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</si>
  <si>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</si>
  <si>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</si>
  <si>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</si>
  <si>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</si>
  <si>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</si>
  <si>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</si>
  <si>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</si>
  <si>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</si>
  <si>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</si>
  <si>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</si>
  <si>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</si>
  <si>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</si>
  <si>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</si>
  <si>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</si>
  <si>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</si>
  <si>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</si>
  <si>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</si>
  <si>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</si>
  <si>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</si>
  <si>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</si>
  <si>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</si>
  <si>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</si>
  <si>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</si>
  <si>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</si>
  <si>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</si>
  <si>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</si>
  <si>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</si>
  <si>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</si>
  <si>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</si>
  <si>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</si>
  <si>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</si>
  <si>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</si>
  <si>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</si>
  <si>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</si>
  <si>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</si>
  <si>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</si>
  <si>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</si>
  <si>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</si>
  <si>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</si>
  <si>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</si>
  <si>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</si>
  <si>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</si>
  <si>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</si>
  <si>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</si>
  <si>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</si>
  <si>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</si>
  <si>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</si>
  <si>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</si>
  <si>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</si>
  <si>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</si>
  <si>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</si>
  <si>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</si>
  <si>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</si>
  <si>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</si>
  <si>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</si>
  <si>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</si>
  <si>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</si>
  <si>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</si>
  <si>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</si>
  <si>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</si>
  <si>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</si>
  <si>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</si>
  <si>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</si>
  <si>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</si>
  <si>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</si>
  <si>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</si>
  <si>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</si>
  <si>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</si>
  <si>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</si>
  <si>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</si>
  <si>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</si>
  <si>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</si>
  <si>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</si>
  <si>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</si>
  <si>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</si>
  <si>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</si>
  <si>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</si>
  <si>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</si>
  <si>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</si>
  <si>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</si>
  <si>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</si>
  <si>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</si>
  <si>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</si>
  <si>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</si>
  <si>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</si>
  <si>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</si>
  <si>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</si>
  <si>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</si>
  <si>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</si>
  <si>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</si>
  <si>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</si>
  <si>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</si>
  <si>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</si>
  <si>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</si>
  <si>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</si>
  <si>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</si>
  <si>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</si>
  <si>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</si>
  <si>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</si>
  <si>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</si>
  <si>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</si>
  <si>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</si>
  <si>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</si>
  <si>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</si>
  <si>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</si>
  <si>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</si>
  <si>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</si>
  <si>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</si>
  <si>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</si>
  <si>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</si>
  <si>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</si>
  <si>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</si>
  <si>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</si>
  <si>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</si>
  <si>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</si>
  <si>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</si>
  <si>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</si>
  <si>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</si>
  <si>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</si>
  <si>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</si>
  <si>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</si>
  <si>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</si>
  <si>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</si>
  <si>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</si>
  <si>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</si>
  <si>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</si>
  <si>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</si>
  <si>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</si>
  <si>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</si>
  <si>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</si>
  <si>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</si>
  <si>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</si>
  <si>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</si>
  <si>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</si>
  <si>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</si>
  <si>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</si>
  <si>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</si>
  <si>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</si>
  <si>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</si>
  <si>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</si>
  <si>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</si>
  <si>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</si>
  <si>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</si>
  <si>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</si>
  <si>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</si>
  <si>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</si>
  <si>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</si>
  <si>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</si>
  <si>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</si>
  <si>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</si>
  <si>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</si>
  <si>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</si>
  <si>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</si>
  <si>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</si>
  <si>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</si>
  <si>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</si>
  <si>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</si>
  <si>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</si>
  <si>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</si>
  <si>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</si>
  <si>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</si>
  <si>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</si>
  <si>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</si>
  <si>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</si>
  <si>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</si>
  <si>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</si>
  <si>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</si>
  <si>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</si>
  <si>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</si>
  <si>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</si>
  <si>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</si>
  <si>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</si>
  <si>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</si>
  <si>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</si>
  <si>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</si>
  <si>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</si>
  <si>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</si>
  <si>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</si>
  <si>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</si>
  <si>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</si>
  <si>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</si>
  <si>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</si>
  <si>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</si>
  <si>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</si>
  <si>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</si>
  <si>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</si>
  <si>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</si>
  <si>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</si>
  <si>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</si>
  <si>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</si>
  <si>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</si>
  <si>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</si>
  <si>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</si>
  <si>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</si>
  <si>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</si>
  <si>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</si>
  <si>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</si>
  <si>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</si>
  <si>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</si>
  <si>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</si>
  <si>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</si>
  <si>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</si>
  <si>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</si>
  <si>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</si>
  <si>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</si>
  <si>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</si>
  <si>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</si>
  <si>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</si>
  <si>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</si>
  <si>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</si>
  <si>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</si>
  <si>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</si>
  <si>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</si>
  <si>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</si>
  <si>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</si>
  <si>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</si>
  <si>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</si>
  <si>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</si>
  <si>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</si>
  <si>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</si>
  <si>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</si>
  <si>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</si>
  <si>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</si>
  <si>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</si>
  <si>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</si>
  <si>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</si>
  <si>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</si>
  <si>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</si>
  <si>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</si>
  <si>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</si>
  <si>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</si>
  <si>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</si>
  <si>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</si>
  <si>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</si>
  <si>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</si>
  <si>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</si>
  <si>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</si>
  <si>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</si>
  <si>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</si>
  <si>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</si>
  <si>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</si>
  <si>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</si>
  <si>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</si>
  <si>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</si>
  <si>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</si>
  <si>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</si>
  <si>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</si>
  <si>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</si>
  <si>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</si>
  <si>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</si>
  <si>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</si>
  <si>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</si>
  <si>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</si>
  <si>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</si>
  <si>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</si>
  <si>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</si>
  <si>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</si>
  <si>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</si>
  <si>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</si>
  <si>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</si>
  <si>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</si>
  <si>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</si>
  <si>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</si>
  <si>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</si>
  <si>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</si>
  <si>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</si>
  <si>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</si>
  <si>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</si>
  <si>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</si>
  <si>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</si>
  <si>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</si>
  <si>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</si>
  <si>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</si>
  <si>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</si>
  <si>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</si>
  <si>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</si>
  <si>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</si>
  <si>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</si>
  <si>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</si>
  <si>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</si>
  <si>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</si>
  <si>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</si>
  <si>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</si>
  <si>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</si>
  <si>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</si>
  <si>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</si>
  <si>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</si>
  <si>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</si>
  <si>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</si>
  <si>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</si>
  <si>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</si>
  <si>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</si>
  <si>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</si>
  <si>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</si>
  <si>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</si>
  <si>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</si>
  <si>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</si>
  <si>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</si>
  <si>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</si>
  <si>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</si>
  <si>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</si>
  <si>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</si>
  <si>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</si>
  <si>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</si>
  <si>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</si>
  <si>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</si>
  <si>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</si>
  <si>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</si>
  <si>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</si>
  <si>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</si>
  <si>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</si>
  <si>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</si>
  <si>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</si>
  <si>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</si>
  <si>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</si>
  <si>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</si>
  <si>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</si>
  <si>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</si>
  <si>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</si>
  <si>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</si>
  <si>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</si>
  <si>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</si>
  <si>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</si>
  <si>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</si>
  <si>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</si>
  <si>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</si>
  <si>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</si>
  <si>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</si>
  <si>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</si>
  <si>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</si>
  <si>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</si>
  <si>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</si>
  <si>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</si>
  <si>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</si>
  <si>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</si>
  <si>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</si>
  <si>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</si>
  <si>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</si>
  <si>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</si>
  <si>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</si>
  <si>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</si>
  <si>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</si>
  <si>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</si>
  <si>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</si>
  <si>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</si>
  <si>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</si>
  <si>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</si>
  <si>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</si>
  <si>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</si>
  <si>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</si>
  <si>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</si>
  <si>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</si>
  <si>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</si>
  <si>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</si>
  <si>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</si>
  <si>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</si>
  <si>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</si>
  <si>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</si>
  <si>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</si>
  <si>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</si>
  <si>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</si>
  <si>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</si>
  <si>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</si>
  <si>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</si>
  <si>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</si>
  <si>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</si>
  <si>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</si>
  <si>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</si>
  <si>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</si>
  <si>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</si>
  <si>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</si>
  <si>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</si>
  <si>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</si>
  <si>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</si>
  <si>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</si>
  <si>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</si>
  <si>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</si>
  <si>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</si>
  <si>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</si>
  <si>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</si>
  <si>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</si>
  <si>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</si>
  <si>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</si>
  <si>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</si>
  <si>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</si>
  <si>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</si>
  <si>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</si>
  <si>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</si>
  <si>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</si>
  <si>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</si>
  <si>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</si>
  <si>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</si>
  <si>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</si>
  <si>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</si>
  <si>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</si>
  <si>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</si>
  <si>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</si>
  <si>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</si>
  <si>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</si>
  <si>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</si>
  <si>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</si>
  <si>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</si>
  <si>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</si>
  <si>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</si>
  <si>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</si>
  <si>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</si>
  <si>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</si>
  <si>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</si>
  <si>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</si>
  <si>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</si>
  <si>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</si>
  <si>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</si>
  <si>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</si>
  <si>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</si>
  <si>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</si>
  <si>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</si>
  <si>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</si>
  <si>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</si>
  <si>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</si>
  <si>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</si>
  <si>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</si>
  <si>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</si>
  <si>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</si>
  <si>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</si>
  <si>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</si>
  <si>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</si>
  <si>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</si>
  <si>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</si>
  <si>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</si>
  <si>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</si>
  <si>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</si>
  <si>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</si>
  <si>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</si>
  <si>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</si>
  <si>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</si>
  <si>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</si>
  <si>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</si>
  <si>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</si>
  <si>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</si>
  <si>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</si>
  <si>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</si>
  <si>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</si>
  <si>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</si>
  <si>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</si>
  <si>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</si>
  <si>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</si>
  <si>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</si>
  <si>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</si>
  <si>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</si>
  <si>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</si>
  <si>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</si>
  <si>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</si>
  <si>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</si>
  <si>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</si>
  <si>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</si>
  <si>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</si>
  <si>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</si>
  <si>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</si>
  <si>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</si>
  <si>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</si>
  <si>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</si>
  <si>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</si>
  <si>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</si>
  <si>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</si>
  <si>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</si>
  <si>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</si>
  <si>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</si>
  <si>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</si>
  <si>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</si>
  <si>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</si>
  <si>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</si>
  <si>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</si>
  <si>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</si>
  <si>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</si>
  <si>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</si>
  <si>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</si>
  <si>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</si>
  <si>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</si>
  <si>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</si>
  <si>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</si>
  <si>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</si>
  <si>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</si>
  <si>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</si>
  <si>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</si>
  <si>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</si>
  <si>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</si>
  <si>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</si>
  <si>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</si>
  <si>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</si>
  <si>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</si>
  <si>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</si>
  <si>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</si>
  <si>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</si>
  <si>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</si>
  <si>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</si>
  <si>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</si>
  <si>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</si>
  <si>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</si>
  <si>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</si>
  <si>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</si>
  <si>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</si>
  <si>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</si>
  <si>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</si>
  <si>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</si>
  <si>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</si>
  <si>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</si>
  <si>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</si>
  <si>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</si>
  <si>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</si>
  <si>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</si>
  <si>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</si>
  <si>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</si>
  <si>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</si>
  <si>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</si>
  <si>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</si>
  <si>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</si>
  <si>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</si>
  <si>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</si>
  <si>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</si>
  <si>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</si>
  <si>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</si>
  <si>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</si>
  <si>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</si>
  <si>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</si>
  <si>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</si>
  <si>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</si>
  <si>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</si>
  <si>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</si>
  <si>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</si>
  <si>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</si>
  <si>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</si>
  <si>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</si>
  <si>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</si>
  <si>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</si>
  <si>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</si>
  <si>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</si>
  <si>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</si>
  <si>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</si>
  <si>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</si>
  <si>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</si>
  <si>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</si>
  <si>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</si>
  <si>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</si>
  <si>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</si>
  <si>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</si>
  <si>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</si>
  <si>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</si>
  <si>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</si>
  <si>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</si>
  <si>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</si>
  <si>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</si>
  <si>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</si>
  <si>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</si>
  <si>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</si>
  <si>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</si>
  <si>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</si>
  <si>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</si>
  <si>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</si>
  <si>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</si>
  <si>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</si>
  <si>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</si>
  <si>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</si>
  <si>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</si>
  <si>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</si>
  <si>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</si>
  <si>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</si>
  <si>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</si>
  <si>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</si>
  <si>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</si>
  <si>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</si>
  <si>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</si>
  <si>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</si>
  <si>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</si>
  <si>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</si>
  <si>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</si>
  <si>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</si>
  <si>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</si>
  <si>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</si>
  <si>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</si>
  <si>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</si>
  <si>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</si>
  <si>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</si>
  <si>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</si>
  <si>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</si>
  <si>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</si>
  <si>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</si>
  <si>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</si>
  <si>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</si>
  <si>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</si>
  <si>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</si>
  <si>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</si>
  <si>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</si>
  <si>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</si>
  <si>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</si>
  <si>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</si>
  <si>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</si>
  <si>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</si>
  <si>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</si>
  <si>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</si>
  <si>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</si>
  <si>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</si>
  <si>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</si>
  <si>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</si>
  <si>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</si>
  <si>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</si>
  <si>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</si>
  <si>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</si>
  <si>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</si>
  <si>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</si>
  <si>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</si>
  <si>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</si>
  <si>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</si>
  <si>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</si>
  <si>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</si>
  <si>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</si>
  <si>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</si>
  <si>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</si>
  <si>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</si>
  <si>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</si>
  <si>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</si>
  <si>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</si>
  <si>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</si>
  <si>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</si>
  <si>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</si>
  <si>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</si>
  <si>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</si>
  <si>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</si>
  <si>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</si>
  <si>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</si>
  <si>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</si>
  <si>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</si>
  <si>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</si>
  <si>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</si>
  <si>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</si>
  <si>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</si>
  <si>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</si>
  <si>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</si>
  <si>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</si>
  <si>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</si>
  <si>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</si>
  <si>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</si>
  <si>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</si>
  <si>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</si>
  <si>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</si>
  <si>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</si>
  <si>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</si>
  <si>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</si>
  <si>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</si>
  <si>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</si>
  <si>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</si>
  <si>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</si>
  <si>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</si>
  <si>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</si>
  <si>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</si>
  <si>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</si>
  <si>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</si>
  <si>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</si>
  <si>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</si>
  <si>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</si>
  <si>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</si>
  <si>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</si>
  <si>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</si>
  <si>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</si>
  <si>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</si>
  <si>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</si>
  <si>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</si>
  <si>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</si>
  <si>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</si>
  <si>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</si>
  <si>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</si>
  <si>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</si>
  <si>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</si>
  <si>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</si>
  <si>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</si>
  <si>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</si>
  <si>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</si>
  <si>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</si>
  <si>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</si>
  <si>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</si>
  <si>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</si>
  <si>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</si>
  <si>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</si>
  <si>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</si>
  <si>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</si>
  <si>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</si>
  <si>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</si>
  <si>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</si>
  <si>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</si>
  <si>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</si>
  <si>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</si>
  <si>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</si>
  <si>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</si>
  <si>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</si>
  <si>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</si>
  <si>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</si>
  <si>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</si>
  <si>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</si>
  <si>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</si>
  <si>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</si>
  <si>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</si>
  <si>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</si>
  <si>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</si>
  <si>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</si>
  <si>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</si>
  <si>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</si>
  <si>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</si>
  <si>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</si>
  <si>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</si>
  <si>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</si>
  <si>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</si>
  <si>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</si>
  <si>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</si>
  <si>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</si>
  <si>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</si>
  <si>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</si>
  <si>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</si>
  <si>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</si>
  <si>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</si>
  <si>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</si>
  <si>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</si>
  <si>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</si>
  <si>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</si>
  <si>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</si>
  <si>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</si>
  <si>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</si>
  <si>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</si>
  <si>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</si>
  <si>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</si>
  <si>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</si>
  <si>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</si>
  <si>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</si>
  <si>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</si>
  <si>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</si>
  <si>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</si>
  <si>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</si>
  <si>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</si>
  <si>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</si>
  <si>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</si>
  <si>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</si>
  <si>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</si>
  <si>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</si>
  <si>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</si>
  <si>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</si>
  <si>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</si>
  <si>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</si>
  <si>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</si>
  <si>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</si>
  <si>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</si>
  <si>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</si>
  <si>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</si>
  <si>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</si>
  <si>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</si>
  <si>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</si>
  <si>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</si>
  <si>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</si>
  <si>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</si>
  <si>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</si>
  <si>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</si>
  <si>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</si>
  <si>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</si>
  <si>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</si>
  <si>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</si>
  <si>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</si>
  <si>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</si>
  <si>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</si>
  <si>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</si>
  <si>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</si>
  <si>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</si>
  <si>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</si>
  <si>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</si>
  <si>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</si>
  <si>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</si>
  <si>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</si>
  <si>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</si>
  <si>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</si>
  <si>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</si>
  <si>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</si>
  <si>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</si>
  <si>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</si>
  <si>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</si>
  <si>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</si>
  <si>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</si>
  <si>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</si>
  <si>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</si>
  <si>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</si>
  <si>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</si>
  <si>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</si>
  <si>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</si>
  <si>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</si>
  <si>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</si>
  <si>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</si>
  <si>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</si>
  <si>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</si>
  <si>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</si>
  <si>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</si>
  <si>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</si>
  <si>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</si>
  <si>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</si>
  <si>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</si>
  <si>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</si>
  <si>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</si>
  <si>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</si>
  <si>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</si>
  <si>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</si>
  <si>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</si>
  <si>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</si>
  <si>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</si>
  <si>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</si>
  <si>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</si>
  <si>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</si>
  <si>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</si>
  <si>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</si>
  <si>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</si>
  <si>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</si>
  <si>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</si>
  <si>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</si>
  <si>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</si>
  <si>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</si>
  <si>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</si>
  <si>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</si>
  <si>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</si>
  <si>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</si>
  <si>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</si>
  <si>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</si>
  <si>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</si>
  <si>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</si>
  <si>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</si>
  <si>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</si>
  <si>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</si>
  <si>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</si>
  <si>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</si>
  <si>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</si>
  <si>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</si>
  <si>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</si>
  <si>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</si>
  <si>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</si>
  <si>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</si>
  <si>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</si>
  <si>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</si>
  <si>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</si>
  <si>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</si>
  <si>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</si>
  <si>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</si>
  <si>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</si>
  <si>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</si>
  <si>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</si>
  <si>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</si>
  <si>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</si>
  <si>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</si>
  <si>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</si>
  <si>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</si>
  <si>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</si>
  <si>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</si>
  <si>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</si>
  <si>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</si>
  <si>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</si>
  <si>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</si>
  <si>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</si>
  <si>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</si>
  <si>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</si>
  <si>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</si>
  <si>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</si>
  <si>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</si>
  <si>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</si>
  <si>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</si>
  <si>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</si>
  <si>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</si>
  <si>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</si>
  <si>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</si>
  <si>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</si>
  <si>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</si>
  <si>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</si>
  <si>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</si>
  <si>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</si>
  <si>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</si>
  <si>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</si>
  <si>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</si>
  <si>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</si>
  <si>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</si>
  <si>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</si>
  <si>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</si>
  <si>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</si>
  <si>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</si>
  <si>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</si>
  <si>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</si>
  <si>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</si>
  <si>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</si>
  <si>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</si>
  <si>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</si>
  <si>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</si>
  <si>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</si>
  <si>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</si>
  <si>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</si>
  <si>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</si>
  <si>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</si>
  <si>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</si>
  <si>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</si>
  <si>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</si>
  <si>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</si>
  <si>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</si>
  <si>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</si>
  <si>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</si>
  <si>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</si>
  <si>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</si>
  <si>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</si>
  <si>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</si>
  <si>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</si>
  <si>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</si>
  <si>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</si>
  <si>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</si>
  <si>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</si>
  <si>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</si>
  <si>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</si>
  <si>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</si>
  <si>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</si>
  <si>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</si>
  <si>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</si>
  <si>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</si>
  <si>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</si>
  <si>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</si>
  <si>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</si>
  <si>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</si>
  <si>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</si>
  <si>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</si>
  <si>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</si>
  <si>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</si>
  <si>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</si>
  <si>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</si>
  <si>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</si>
  <si>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</si>
  <si>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</si>
  <si>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</si>
  <si>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</si>
  <si>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</si>
  <si>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</si>
  <si>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</si>
  <si>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</si>
  <si>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</si>
  <si>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</si>
  <si>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</si>
  <si>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</si>
  <si>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</si>
  <si>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</si>
  <si>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</si>
  <si>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</si>
  <si>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</si>
  <si>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</si>
  <si>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</si>
  <si>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</si>
  <si>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</si>
  <si>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</si>
  <si>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</si>
  <si>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</si>
  <si>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</si>
  <si>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</si>
  <si>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</si>
  <si>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</si>
  <si>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</si>
  <si>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</si>
  <si>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</si>
  <si>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</si>
  <si>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</si>
  <si>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</si>
  <si>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</si>
  <si>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</si>
  <si>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</si>
  <si>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</si>
  <si>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</si>
  <si>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</si>
  <si>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</si>
  <si>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</si>
  <si>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</si>
  <si>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</si>
  <si>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</si>
  <si>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</si>
  <si>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</si>
  <si>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</si>
  <si>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</si>
  <si>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</si>
  <si>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</si>
  <si>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</si>
  <si>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</si>
  <si>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</si>
  <si>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</si>
  <si>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</si>
  <si>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</si>
  <si>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</si>
  <si>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</si>
  <si>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</si>
  <si>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</si>
  <si>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</si>
  <si>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</si>
  <si>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</si>
  <si>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</si>
  <si>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</si>
  <si>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</si>
  <si>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</si>
  <si>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</si>
  <si>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</si>
  <si>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</si>
  <si>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</si>
  <si>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</si>
  <si>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</si>
  <si>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</si>
  <si>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</si>
  <si>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</si>
  <si>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</si>
  <si>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</si>
  <si>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</si>
  <si>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</si>
  <si>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</si>
  <si>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</si>
  <si>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</si>
  <si>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</si>
  <si>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</si>
  <si>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</si>
  <si>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</si>
  <si>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</si>
  <si>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</si>
  <si>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</si>
  <si>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</si>
  <si>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</si>
  <si>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</si>
  <si>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</si>
  <si>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</si>
  <si>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</si>
  <si>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</si>
  <si>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</si>
  <si>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</si>
  <si>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</si>
  <si>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</si>
  <si>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</si>
  <si>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</si>
  <si>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</si>
  <si>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</si>
  <si>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</si>
  <si>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</si>
  <si>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</si>
  <si>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</si>
  <si>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</si>
  <si>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</si>
  <si>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</si>
  <si>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</si>
  <si>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</si>
  <si>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</si>
  <si>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</si>
  <si>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</si>
  <si>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</si>
  <si>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</si>
  <si>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</si>
  <si>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</si>
  <si>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</si>
  <si>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</si>
  <si>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</si>
  <si>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</si>
  <si>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</si>
  <si>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</si>
  <si>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</si>
  <si>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</si>
  <si>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</si>
  <si>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</si>
  <si>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</si>
  <si>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</si>
  <si>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</si>
  <si>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</si>
  <si>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</si>
  <si>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</si>
  <si>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</si>
  <si>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</si>
  <si>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</si>
  <si>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</si>
  <si>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</si>
  <si>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</si>
  <si>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</si>
  <si>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</si>
  <si>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</si>
  <si>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</si>
  <si>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</si>
  <si>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</si>
  <si>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</si>
  <si>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</si>
  <si>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</si>
  <si>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</si>
  <si>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</si>
  <si>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</si>
  <si>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</si>
  <si>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</si>
  <si>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</si>
  <si>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</si>
  <si>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</si>
  <si>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</si>
  <si>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</si>
  <si>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</si>
  <si>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</si>
  <si>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</si>
  <si>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</si>
  <si>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</si>
  <si>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</si>
  <si>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</si>
  <si>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</si>
  <si>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</si>
  <si>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</si>
  <si>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</si>
  <si>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</si>
  <si>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</si>
  <si>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</si>
  <si>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</si>
  <si>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</si>
  <si>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</si>
  <si>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</si>
  <si>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</si>
  <si>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</si>
  <si>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</si>
  <si>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</si>
  <si>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</si>
  <si>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</si>
  <si>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</si>
  <si>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</si>
  <si>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</si>
  <si>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</si>
  <si>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</si>
  <si>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</si>
  <si>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</si>
  <si>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</si>
  <si>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</si>
  <si>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</si>
  <si>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</si>
  <si>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</si>
  <si>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</si>
  <si>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</si>
  <si>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</si>
  <si>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</si>
  <si>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</si>
  <si>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</si>
  <si>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</si>
  <si>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</si>
  <si>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</si>
  <si>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</si>
  <si>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</si>
  <si>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</si>
  <si>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</si>
  <si>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</si>
  <si>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</si>
  <si>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</si>
  <si>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</si>
  <si>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</si>
  <si>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</si>
  <si>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</si>
  <si>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</si>
  <si>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</si>
  <si>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</si>
  <si>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</si>
  <si>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</si>
  <si>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</si>
  <si>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</si>
  <si>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</si>
  <si>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</si>
  <si>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</si>
  <si>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</si>
  <si>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</si>
  <si>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</si>
  <si>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</si>
  <si>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</si>
  <si>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</si>
  <si>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</si>
  <si>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</si>
  <si>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</si>
  <si>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</si>
  <si>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</si>
  <si>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</si>
  <si>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</si>
  <si>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</si>
  <si>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</si>
  <si>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</si>
  <si>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</si>
  <si>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</si>
  <si>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</si>
  <si>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</si>
  <si>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</si>
  <si>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</si>
  <si>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</si>
  <si>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</si>
  <si>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</si>
  <si>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</si>
  <si>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</si>
  <si>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</si>
  <si>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</si>
  <si>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</si>
  <si>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</si>
  <si>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</si>
  <si>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</si>
  <si>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</si>
  <si>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</si>
  <si>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</si>
  <si>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</si>
  <si>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</si>
  <si>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</si>
  <si>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</si>
  <si>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</si>
  <si>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</si>
  <si>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</si>
  <si>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</si>
  <si>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</si>
  <si>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</si>
  <si>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</si>
  <si>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</si>
  <si>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</si>
  <si>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</si>
  <si>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</si>
  <si>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</si>
  <si>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</si>
  <si>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</si>
  <si>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</si>
  <si>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</si>
  <si>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</si>
  <si>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</si>
  <si>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</si>
  <si>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</si>
  <si>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</si>
  <si>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</si>
  <si>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</si>
  <si>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</si>
  <si>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</si>
  <si>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</si>
  <si>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</si>
  <si>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</si>
  <si>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</si>
  <si>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</si>
  <si>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</si>
  <si>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</si>
  <si>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</si>
  <si>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</si>
  <si>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</si>
  <si>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</si>
  <si>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</si>
  <si>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</si>
  <si>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</si>
  <si>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</si>
  <si>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</si>
  <si>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</si>
  <si>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</si>
  <si>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</si>
  <si>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</si>
  <si>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</si>
  <si>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</si>
  <si>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</si>
  <si>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</si>
  <si>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</si>
  <si>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</si>
  <si>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</si>
  <si>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</si>
  <si>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</si>
  <si>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</si>
  <si>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</si>
  <si>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</si>
  <si>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</si>
  <si>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</si>
  <si>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</si>
  <si>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</si>
  <si>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</si>
  <si>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</si>
  <si>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</si>
  <si>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</si>
  <si>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</si>
  <si>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</si>
  <si>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</si>
  <si>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</si>
  <si>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</si>
  <si>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</si>
  <si>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</si>
  <si>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</si>
  <si>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</si>
  <si>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</si>
  <si>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</si>
  <si>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</si>
  <si>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</si>
  <si>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</si>
  <si>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</si>
  <si>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</si>
  <si>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</si>
  <si>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</si>
  <si>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</si>
  <si>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</si>
  <si>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</si>
  <si>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</si>
  <si>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</si>
  <si>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</si>
  <si>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</si>
  <si>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</si>
  <si>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</si>
  <si>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</si>
  <si>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</si>
  <si>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</si>
  <si>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</si>
  <si>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</si>
  <si>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</si>
  <si>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</si>
  <si>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</si>
  <si>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</si>
  <si>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</si>
  <si>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</si>
  <si>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</si>
  <si>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</si>
  <si>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</si>
  <si>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</si>
  <si>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</si>
  <si>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</si>
  <si>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</si>
  <si>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</si>
  <si>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</si>
  <si>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</si>
  <si>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</si>
  <si>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</si>
  <si>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</si>
  <si>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</si>
  <si>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</si>
  <si>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</si>
  <si>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</si>
  <si>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</si>
  <si>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</si>
  <si>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</si>
  <si>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</si>
  <si>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</si>
  <si>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</si>
  <si>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</si>
  <si>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</si>
  <si>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</si>
  <si>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</si>
  <si>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</si>
  <si>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</si>
  <si>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</si>
  <si>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</si>
  <si>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</si>
  <si>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</si>
  <si>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</si>
  <si>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</si>
  <si>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</si>
  <si>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</si>
  <si>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</si>
  <si>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</si>
  <si>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</si>
  <si>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</si>
  <si>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</si>
  <si>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</si>
  <si>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</si>
  <si>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</si>
  <si>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</si>
  <si>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</si>
  <si>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</si>
  <si>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</si>
  <si>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</si>
  <si>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</si>
  <si>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</si>
  <si>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</si>
  <si>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</si>
  <si>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</si>
  <si>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</si>
  <si>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</si>
  <si>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</si>
  <si>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</si>
  <si>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</si>
  <si>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</si>
  <si>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</si>
  <si>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</si>
  <si>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</si>
  <si>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</si>
  <si>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</si>
  <si>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</si>
  <si>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</si>
  <si>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</si>
  <si>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</si>
  <si>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</si>
  <si>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</si>
  <si>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</si>
  <si>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</si>
  <si>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</si>
  <si>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</si>
  <si>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</si>
  <si>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</si>
  <si>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</si>
  <si>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</si>
  <si>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</si>
  <si>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</si>
  <si>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</si>
  <si>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</si>
  <si>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</si>
  <si>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</si>
  <si>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</si>
  <si>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</si>
  <si>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</si>
  <si>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</si>
  <si>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</si>
  <si>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</si>
  <si>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</si>
  <si>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</si>
  <si>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</si>
  <si>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</si>
  <si>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</si>
  <si>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</si>
  <si>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</si>
  <si>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</si>
  <si>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</si>
  <si>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</si>
  <si>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</si>
  <si>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</si>
  <si>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</si>
  <si>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</si>
  <si>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</si>
  <si>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</si>
  <si>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</si>
  <si>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</si>
  <si>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</si>
  <si>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</si>
  <si>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</si>
  <si>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</si>
  <si>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</si>
  <si>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</si>
  <si>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</si>
  <si>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</si>
  <si>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</si>
  <si>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</si>
  <si>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</si>
  <si>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</si>
  <si>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</si>
  <si>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</si>
  <si>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</si>
  <si>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</si>
  <si>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</si>
  <si>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</si>
  <si>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</si>
  <si>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</si>
  <si>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</si>
  <si>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</si>
  <si>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</si>
  <si>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</si>
  <si>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</si>
  <si>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</si>
  <si>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</si>
  <si>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</si>
  <si>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</si>
  <si>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</si>
  <si>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</si>
  <si>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</si>
  <si>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</si>
  <si>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</si>
  <si>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</si>
  <si>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</si>
  <si>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</si>
  <si>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</si>
  <si>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</si>
  <si>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</si>
  <si>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</si>
  <si>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</si>
  <si>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</si>
  <si>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</si>
  <si>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</si>
  <si>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</si>
  <si>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</si>
  <si>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</si>
  <si>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</si>
  <si>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</si>
  <si>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</si>
  <si>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</si>
  <si>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</si>
  <si>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</si>
  <si>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</si>
  <si>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</si>
  <si>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</si>
  <si>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</si>
  <si>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</si>
  <si>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</si>
  <si>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</si>
  <si>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</si>
  <si>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</si>
  <si>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</si>
  <si>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</si>
  <si>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</si>
  <si>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</si>
  <si>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</si>
  <si>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</si>
  <si>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</si>
  <si>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</si>
  <si>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</si>
  <si>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</si>
  <si>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</si>
  <si>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</si>
  <si>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</si>
  <si>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</si>
  <si>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</si>
  <si>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</si>
  <si>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</si>
  <si>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</si>
  <si>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</si>
  <si>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</si>
  <si>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</si>
  <si>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</si>
  <si>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</si>
  <si>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</si>
  <si>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</si>
  <si>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</si>
  <si>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</si>
  <si>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</si>
  <si>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</si>
  <si>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</si>
  <si>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</si>
  <si>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</si>
  <si>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</si>
  <si>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</si>
  <si>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</si>
  <si>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</si>
  <si>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</si>
  <si>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</si>
  <si>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</si>
  <si>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</si>
  <si>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</si>
  <si>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</si>
  <si>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</si>
  <si>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</si>
  <si>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</si>
  <si>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</si>
  <si>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</si>
  <si>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</si>
  <si>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</si>
  <si>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</si>
  <si>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</si>
  <si>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</si>
  <si>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</si>
  <si>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</si>
  <si>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</si>
  <si>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</si>
  <si>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</si>
  <si>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</si>
  <si>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</si>
  <si>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</si>
  <si>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</si>
  <si>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</si>
  <si>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</si>
  <si>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</si>
  <si>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</si>
  <si>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</si>
  <si>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</si>
  <si>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</si>
  <si>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</si>
  <si>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</si>
  <si>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</si>
  <si>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</si>
  <si>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</si>
  <si>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</si>
  <si>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</si>
  <si>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</si>
  <si>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</si>
  <si>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</si>
  <si>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</si>
  <si>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</si>
  <si>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</si>
  <si>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</si>
  <si>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</si>
  <si>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</si>
  <si>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</si>
  <si>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</si>
  <si>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</si>
  <si>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</si>
  <si>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</si>
  <si>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</si>
  <si>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</si>
  <si>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</si>
  <si>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</si>
  <si>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</si>
  <si>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</si>
  <si>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</si>
  <si>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</si>
  <si>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</si>
  <si>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</si>
  <si>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</si>
  <si>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</si>
  <si>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</si>
  <si>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</si>
  <si>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</si>
  <si>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</si>
  <si>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</si>
  <si>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</si>
  <si>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</si>
  <si>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</si>
  <si>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</si>
  <si>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</si>
  <si>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</si>
  <si>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</si>
  <si>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</si>
  <si>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</si>
  <si>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</si>
  <si>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</si>
  <si>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</si>
  <si>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</si>
  <si>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</si>
  <si>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</si>
  <si>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</si>
  <si>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</si>
  <si>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</si>
  <si>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</si>
  <si>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</si>
  <si>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</si>
  <si>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</si>
  <si>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</si>
  <si>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</si>
  <si>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</si>
  <si>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</si>
  <si>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</si>
  <si>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</si>
  <si>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</si>
  <si>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</si>
  <si>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</si>
  <si>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</si>
  <si>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</si>
  <si>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</si>
  <si>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</si>
  <si>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</si>
  <si>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</si>
  <si>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</si>
  <si>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</si>
  <si>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</si>
  <si>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</si>
  <si>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</si>
  <si>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</si>
  <si>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</si>
  <si>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</si>
  <si>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</si>
  <si>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</si>
  <si>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</si>
  <si>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</si>
  <si>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</si>
  <si>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</si>
  <si>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</si>
  <si>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</si>
  <si>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</si>
  <si>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</si>
  <si>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</si>
  <si>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</si>
  <si>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</si>
  <si>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</si>
  <si>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</si>
  <si>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</si>
  <si>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</si>
  <si>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</si>
  <si>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</si>
  <si>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</si>
  <si>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</si>
  <si>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</si>
  <si>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</si>
  <si>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</si>
  <si>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</si>
  <si>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</si>
  <si>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</si>
  <si>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</si>
  <si>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</si>
  <si>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</si>
  <si>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</si>
  <si>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</si>
  <si>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</si>
  <si>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</si>
  <si>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</si>
  <si>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</si>
  <si>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</si>
  <si>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</si>
  <si>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</si>
  <si>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</si>
  <si>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</si>
  <si>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</si>
  <si>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</si>
  <si>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</si>
  <si>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</si>
  <si>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</si>
  <si>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</si>
  <si>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</si>
  <si>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</si>
  <si>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</si>
  <si>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</si>
  <si>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</si>
  <si>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</si>
  <si>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</si>
  <si>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</si>
  <si>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</si>
  <si>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</si>
  <si>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</si>
  <si>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</si>
  <si>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</si>
  <si>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</si>
  <si>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</si>
  <si>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</si>
  <si>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</si>
  <si>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</si>
  <si>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</si>
  <si>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</si>
  <si>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</si>
  <si>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</si>
  <si>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</si>
  <si>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</si>
  <si>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</si>
  <si>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</si>
  <si>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</si>
  <si>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</si>
  <si>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</si>
  <si>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</si>
  <si>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</si>
  <si>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</si>
  <si>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</si>
  <si>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</si>
  <si>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</si>
  <si>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</si>
  <si>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</si>
  <si>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</si>
  <si>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</si>
  <si>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</si>
  <si>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</si>
  <si>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</si>
  <si>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</si>
  <si>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</si>
  <si>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</si>
  <si>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</si>
  <si>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</si>
  <si>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</si>
  <si>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</si>
  <si>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</si>
  <si>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</si>
  <si>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</si>
  <si>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</si>
  <si>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</si>
  <si>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</si>
  <si>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</si>
  <si>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</si>
  <si>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</si>
  <si>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</si>
  <si>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</si>
  <si>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</si>
  <si>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</si>
  <si>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</si>
  <si>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</si>
  <si>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</si>
  <si>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</si>
  <si>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</si>
  <si>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</si>
  <si>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</si>
  <si>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</si>
  <si>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</si>
  <si>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</si>
  <si>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</si>
  <si>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</si>
  <si>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</si>
  <si>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</si>
  <si>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</si>
  <si>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</si>
  <si>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</si>
  <si>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</si>
  <si>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</si>
  <si>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</si>
  <si>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</si>
  <si>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</si>
  <si>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</si>
  <si>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</si>
  <si>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</si>
  <si>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</si>
  <si>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</si>
  <si>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</si>
  <si>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</si>
  <si>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</si>
  <si>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</si>
  <si>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</si>
  <si>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</si>
  <si>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</si>
  <si>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</si>
  <si>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</si>
  <si>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</si>
  <si>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</si>
  <si>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</si>
  <si>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</si>
  <si>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</si>
  <si>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</si>
  <si>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</si>
  <si>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</si>
  <si>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</si>
  <si>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</si>
  <si>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</si>
  <si>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</si>
  <si>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</si>
  <si>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</si>
  <si>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</si>
  <si>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</si>
  <si>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</si>
  <si>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</si>
  <si>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</si>
  <si>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</si>
  <si>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</si>
  <si>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</si>
  <si>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</si>
  <si>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</si>
  <si>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</si>
  <si>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</si>
  <si>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</si>
  <si>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</si>
  <si>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</si>
  <si>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</si>
  <si>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</si>
  <si>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</si>
  <si>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</si>
  <si>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</si>
  <si>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</si>
  <si>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</si>
  <si>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</si>
  <si>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</si>
  <si>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</si>
  <si>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</si>
  <si>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</si>
  <si>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</si>
  <si>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</si>
  <si>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</si>
  <si>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</si>
  <si>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</si>
  <si>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</si>
  <si>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</si>
  <si>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</si>
  <si>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</si>
  <si>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</si>
  <si>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</si>
  <si>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</si>
  <si>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</si>
  <si>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</si>
  <si>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</si>
  <si>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</si>
  <si>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</si>
  <si>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</si>
  <si>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</si>
  <si>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</si>
  <si>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</si>
  <si>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</si>
  <si>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</si>
  <si>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</si>
  <si>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</si>
  <si>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</si>
  <si>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</si>
  <si>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</si>
  <si>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</si>
  <si>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</si>
  <si>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</si>
  <si>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</si>
  <si>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</si>
  <si>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</si>
  <si>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</si>
  <si>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</si>
  <si>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</si>
  <si>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</si>
  <si>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</si>
  <si>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</si>
  <si>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</si>
  <si>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</si>
  <si>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</si>
  <si>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</si>
  <si>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</si>
  <si>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</si>
  <si>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</si>
  <si>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</si>
  <si>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</si>
  <si>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</si>
  <si>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</si>
  <si>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</si>
  <si>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</si>
  <si>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</si>
  <si>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</si>
  <si>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</si>
  <si>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</si>
  <si>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</si>
  <si>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</si>
  <si>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</si>
  <si>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</si>
  <si>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</si>
  <si>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</si>
  <si>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</si>
  <si>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</si>
  <si>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</si>
  <si>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</si>
  <si>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</si>
  <si>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</si>
  <si>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</si>
  <si>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</si>
  <si>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</si>
  <si>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</si>
  <si>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</si>
  <si>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</si>
  <si>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</si>
  <si>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</si>
  <si>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</si>
  <si>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</si>
  <si>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</si>
  <si>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</si>
  <si>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</si>
  <si>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</si>
  <si>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</si>
  <si>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</si>
  <si>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</si>
  <si>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</si>
  <si>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</si>
  <si>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</si>
  <si>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</si>
  <si>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</si>
  <si>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</si>
  <si>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</si>
  <si>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</si>
  <si>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</si>
  <si>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</si>
  <si>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</si>
  <si>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</si>
  <si>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</si>
  <si>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</si>
  <si>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</si>
  <si>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</si>
  <si>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</si>
  <si>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</si>
  <si>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</si>
  <si>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</si>
  <si>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</si>
  <si>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</si>
  <si>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</si>
  <si>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</si>
  <si>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</si>
  <si>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</si>
  <si>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</si>
  <si>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</si>
  <si>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</si>
  <si>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</si>
  <si>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</si>
  <si>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</si>
  <si>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</si>
  <si>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</si>
  <si>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</si>
  <si>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</si>
  <si>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</si>
  <si>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</si>
  <si>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</si>
  <si>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</si>
  <si>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</si>
  <si>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</si>
  <si>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</si>
  <si>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</si>
  <si>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</si>
  <si>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</si>
  <si>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</si>
  <si>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</si>
  <si>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</si>
  <si>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</si>
  <si>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</si>
  <si>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</si>
  <si>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</si>
  <si>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</si>
  <si>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</si>
  <si>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</si>
  <si>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</si>
  <si>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</si>
  <si>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</si>
  <si>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</si>
  <si>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</si>
  <si>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</si>
  <si>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</si>
  <si>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</si>
  <si>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</si>
  <si>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</si>
  <si>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</si>
  <si>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</si>
  <si>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</si>
  <si>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</si>
  <si>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</si>
  <si>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</si>
  <si>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</si>
  <si>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</si>
  <si>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</si>
  <si>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</si>
  <si>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</si>
  <si>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</si>
  <si>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</si>
  <si>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</si>
  <si>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</si>
  <si>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</si>
  <si>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</si>
  <si>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</si>
  <si>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</si>
  <si>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</si>
  <si>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</si>
  <si>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</si>
  <si>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</si>
  <si>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</si>
  <si>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</si>
  <si>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</si>
  <si>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</si>
  <si>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</si>
  <si>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</si>
  <si>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</si>
  <si>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</si>
  <si>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</si>
  <si>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</si>
  <si>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</si>
  <si>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</si>
  <si>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</si>
  <si>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</si>
  <si>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</si>
  <si>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</si>
  <si>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</si>
  <si>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</si>
  <si>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</si>
  <si>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</si>
  <si>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</si>
  <si>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</si>
  <si>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</si>
  <si>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</si>
  <si>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</si>
  <si>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</si>
  <si>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</si>
  <si>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</si>
  <si>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</si>
  <si>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</si>
  <si>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</si>
  <si>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</si>
  <si>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</si>
  <si>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</si>
  <si>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</si>
  <si>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</si>
  <si>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</si>
  <si>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</si>
  <si>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</si>
  <si>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</si>
  <si>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</si>
  <si>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</si>
  <si>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</si>
  <si>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</si>
  <si>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</si>
  <si>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</si>
  <si>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</si>
  <si>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</si>
  <si>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</si>
  <si>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</si>
  <si>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</si>
  <si>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</si>
  <si>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</si>
  <si>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</si>
  <si>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</si>
  <si>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</si>
  <si>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</si>
  <si>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</si>
  <si>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</si>
  <si>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</si>
  <si>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</si>
  <si>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</si>
  <si>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</si>
  <si>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</si>
  <si>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</si>
  <si>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</si>
  <si>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</si>
  <si>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</si>
  <si>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</si>
  <si>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</si>
  <si>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</si>
  <si>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</si>
  <si>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</si>
  <si>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</si>
  <si>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</si>
  <si>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</si>
  <si>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</si>
  <si>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</si>
  <si>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</si>
  <si>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</si>
  <si>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</si>
  <si>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</si>
  <si>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</si>
  <si>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</si>
  <si>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</si>
  <si>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</si>
  <si>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</si>
  <si>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</si>
  <si>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</si>
  <si>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</si>
  <si>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</si>
  <si>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</si>
  <si>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</si>
  <si>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</si>
  <si>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</si>
  <si>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</si>
  <si>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</si>
  <si>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</si>
  <si>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</si>
  <si>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</si>
  <si>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</si>
  <si>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</si>
  <si>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</si>
  <si>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</si>
  <si>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</si>
  <si>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</si>
  <si>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</si>
  <si>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</si>
  <si>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</si>
  <si>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</si>
  <si>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</si>
  <si>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</si>
  <si>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</si>
  <si>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</si>
  <si>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</si>
  <si>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</si>
  <si>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</si>
  <si>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</si>
  <si>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</si>
  <si>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</si>
  <si>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</si>
  <si>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</si>
  <si>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</si>
  <si>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</si>
  <si>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</si>
  <si>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</si>
  <si>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</si>
  <si>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</si>
  <si>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</si>
  <si>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</si>
  <si>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</si>
  <si>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</si>
  <si>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</si>
  <si>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</si>
  <si>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</si>
  <si>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</si>
  <si>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</si>
  <si>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</si>
  <si>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</si>
  <si>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</si>
  <si>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</si>
  <si>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</si>
  <si>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</si>
  <si>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</si>
  <si>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</si>
  <si>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</si>
  <si>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</si>
  <si>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</si>
  <si>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</si>
  <si>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</si>
  <si>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</si>
  <si>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</si>
  <si>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</si>
  <si>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</si>
  <si>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</si>
  <si>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</si>
  <si>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</si>
  <si>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</si>
  <si>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</si>
  <si>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</si>
  <si>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</si>
  <si>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</si>
  <si>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</si>
  <si>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</si>
  <si>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</si>
  <si>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</si>
  <si>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</si>
  <si>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</si>
  <si>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</si>
  <si>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</si>
  <si>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</si>
  <si>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</si>
  <si>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</si>
  <si>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</si>
  <si>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</si>
  <si>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</si>
  <si>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</si>
  <si>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</si>
  <si>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</si>
  <si>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</si>
  <si>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</si>
  <si>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</si>
  <si>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</si>
  <si>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</si>
  <si>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</si>
  <si>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</si>
  <si>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</si>
  <si>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</si>
  <si>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</si>
  <si>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</si>
  <si>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</si>
  <si>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</si>
  <si>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</si>
  <si>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</si>
  <si>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</si>
  <si>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</si>
  <si>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</si>
  <si>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</si>
  <si>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</si>
  <si>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</si>
  <si>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</si>
  <si>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</si>
  <si>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</si>
  <si>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</si>
  <si>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</si>
  <si>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</si>
  <si>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</si>
  <si>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</si>
  <si>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</si>
  <si>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</si>
  <si>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</si>
  <si>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</si>
  <si>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</si>
  <si>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</si>
  <si>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</si>
  <si>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</si>
  <si>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</si>
  <si>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</si>
  <si>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</si>
  <si>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</si>
  <si>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</si>
  <si>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</si>
  <si>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</si>
  <si>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</si>
  <si>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</si>
  <si>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</si>
  <si>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</si>
  <si>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</si>
  <si>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</si>
  <si>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</si>
  <si>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</si>
  <si>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</si>
  <si>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</si>
  <si>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</si>
  <si>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</si>
  <si>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</si>
  <si>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</si>
  <si>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</si>
  <si>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</si>
  <si>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</si>
  <si>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</si>
  <si>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</si>
  <si>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</si>
  <si>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</si>
  <si>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</si>
  <si>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</si>
  <si>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</si>
  <si>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</si>
  <si>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</si>
  <si>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</si>
  <si>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</si>
  <si>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</si>
  <si>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</si>
  <si>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</si>
  <si>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</si>
  <si>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</si>
  <si>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</si>
  <si>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</si>
  <si>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</si>
  <si>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</si>
  <si>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</si>
  <si>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</si>
  <si>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</si>
  <si>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</si>
  <si>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</si>
  <si>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</si>
  <si>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</si>
  <si>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</si>
  <si>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</si>
  <si>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</si>
  <si>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</si>
  <si>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</si>
  <si>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</si>
  <si>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</si>
  <si>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</si>
  <si>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</si>
  <si>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</si>
  <si>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</si>
  <si>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</si>
  <si>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</si>
  <si>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</si>
  <si>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</si>
  <si>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</si>
  <si>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</si>
  <si>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</si>
  <si>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</si>
  <si>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</si>
  <si>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</si>
  <si>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</si>
  <si>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</si>
  <si>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</si>
  <si>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</si>
  <si>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</si>
  <si>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</si>
  <si>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</si>
  <si>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</si>
  <si>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</si>
  <si>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</si>
  <si>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</si>
  <si>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</si>
  <si>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</si>
  <si>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</si>
  <si>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</si>
  <si>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</si>
  <si>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</si>
  <si>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</si>
  <si>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</si>
  <si>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</si>
  <si>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</si>
  <si>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</si>
  <si>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</si>
  <si>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</si>
  <si>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</si>
  <si>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</si>
  <si>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</si>
  <si>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</si>
  <si>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</si>
  <si>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</si>
  <si>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</si>
  <si>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</si>
  <si>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</si>
  <si>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</si>
  <si>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</si>
  <si>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</si>
  <si>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</si>
  <si>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</si>
  <si>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</si>
  <si>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</si>
  <si>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</si>
  <si>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</si>
  <si>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</si>
  <si>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</si>
  <si>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</si>
  <si>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</si>
  <si>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</si>
  <si>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</si>
  <si>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</si>
  <si>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</si>
  <si>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</si>
  <si>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</si>
  <si>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</si>
  <si>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</si>
  <si>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</si>
  <si>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</si>
  <si>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</si>
  <si>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</si>
  <si>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</si>
  <si>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</si>
  <si>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</si>
  <si>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</si>
  <si>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</si>
  <si>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</si>
  <si>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</si>
  <si>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</si>
  <si>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</si>
  <si>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</si>
  <si>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</si>
  <si>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</si>
  <si>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</si>
  <si>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</si>
  <si>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</si>
  <si>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</si>
  <si>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</si>
  <si>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</si>
  <si>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</si>
  <si>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</si>
  <si>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</si>
  <si>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</si>
  <si>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</si>
  <si>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</si>
  <si>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</si>
  <si>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</si>
  <si>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</si>
  <si>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</si>
  <si>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</si>
  <si>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</si>
  <si>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</si>
  <si>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</si>
  <si>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</si>
  <si>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</si>
  <si>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</si>
  <si>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</si>
  <si>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</si>
  <si>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</si>
  <si>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</si>
  <si>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</si>
  <si>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</si>
  <si>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</si>
  <si>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</si>
  <si>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</si>
  <si>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</si>
  <si>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</si>
  <si>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</si>
  <si>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</si>
  <si>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</si>
  <si>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</si>
  <si>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</si>
  <si>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</si>
  <si>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</si>
  <si>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</si>
  <si>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</si>
  <si>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</si>
  <si>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</si>
  <si>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</si>
  <si>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</si>
  <si>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</si>
  <si>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</si>
  <si>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</si>
  <si>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</si>
  <si>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</si>
  <si>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</si>
  <si>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</si>
  <si>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</si>
  <si>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</si>
  <si>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</si>
  <si>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</si>
  <si>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</si>
  <si>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</si>
  <si>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</si>
  <si>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</si>
  <si>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</si>
  <si>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</si>
  <si>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</si>
  <si>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</si>
  <si>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</si>
  <si>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</si>
  <si>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</si>
  <si>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</si>
  <si>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</si>
  <si>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</si>
  <si>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</si>
  <si>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</si>
  <si>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</si>
  <si>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</si>
  <si>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</si>
  <si>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</si>
  <si>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</si>
  <si>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</si>
  <si>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</si>
  <si>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</si>
  <si>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</si>
  <si>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</si>
  <si>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</si>
  <si>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</si>
  <si>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</si>
  <si>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</si>
  <si>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</si>
  <si>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</si>
  <si>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</si>
  <si>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</si>
  <si>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</si>
  <si>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</si>
  <si>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</si>
  <si>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</si>
  <si>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</si>
  <si>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</si>
  <si>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</si>
  <si>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</si>
  <si>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</si>
  <si>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</si>
  <si>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</si>
  <si>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</si>
  <si>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</si>
  <si>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</si>
  <si>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</si>
  <si>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</si>
  <si>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</si>
  <si>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</si>
  <si>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</si>
  <si>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</si>
  <si>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</si>
  <si>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</si>
  <si>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</si>
  <si>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</si>
  <si>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</si>
  <si>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</si>
  <si>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</si>
  <si>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</si>
  <si>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</si>
  <si>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</si>
  <si>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</si>
  <si>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</si>
  <si>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</si>
  <si>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</si>
  <si>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</si>
  <si>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</si>
  <si>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</si>
  <si>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</si>
  <si>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</si>
  <si>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</si>
  <si>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</si>
  <si>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</si>
  <si>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</si>
  <si>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</si>
  <si>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</si>
  <si>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</si>
  <si>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</si>
  <si>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</si>
  <si>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</si>
  <si>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</si>
  <si>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</si>
  <si>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</si>
  <si>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</si>
  <si>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</si>
  <si>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</si>
  <si>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</si>
  <si>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</si>
  <si>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</si>
  <si>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</si>
  <si>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</si>
  <si>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</si>
  <si>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</si>
  <si>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</si>
  <si>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</si>
  <si>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</si>
  <si>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</si>
  <si>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</si>
  <si>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</si>
  <si>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</si>
  <si>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</si>
  <si>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</si>
  <si>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</si>
  <si>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</si>
  <si>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</si>
  <si>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</si>
  <si>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</si>
  <si>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</si>
  <si>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</si>
  <si>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</si>
  <si>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</si>
  <si>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</si>
  <si>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</si>
  <si>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</si>
  <si>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</si>
  <si>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</si>
  <si>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</si>
  <si>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</si>
  <si>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</si>
  <si>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</si>
  <si>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</si>
  <si>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</si>
  <si>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</si>
  <si>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</si>
  <si>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</si>
  <si>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</si>
  <si>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</si>
  <si>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</si>
  <si>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</si>
  <si>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</si>
  <si>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</si>
  <si>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</si>
  <si>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</si>
  <si>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</si>
  <si>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</si>
  <si>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</si>
  <si>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</si>
  <si>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</si>
  <si>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</si>
  <si>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</si>
  <si>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</si>
  <si>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</si>
  <si>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</si>
  <si>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</si>
  <si>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</si>
  <si>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</si>
  <si>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</si>
  <si>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</si>
  <si>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</si>
  <si>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</si>
  <si>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</si>
  <si>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</si>
  <si>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</si>
  <si>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</si>
  <si>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</si>
  <si>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</si>
  <si>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</si>
  <si>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</si>
  <si>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</si>
  <si>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</si>
  <si>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</si>
  <si>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</si>
  <si>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</si>
  <si>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</si>
  <si>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</si>
  <si>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</si>
  <si>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</si>
  <si>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</si>
  <si>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</si>
  <si>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</si>
  <si>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</si>
  <si>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</si>
  <si>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</si>
  <si>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</si>
  <si>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</si>
  <si>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</si>
  <si>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</si>
  <si>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</si>
  <si>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</si>
  <si>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</si>
  <si>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</si>
  <si>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</si>
  <si>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</si>
  <si>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</si>
  <si>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</si>
  <si>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</si>
  <si>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</si>
  <si>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</si>
  <si>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</si>
  <si>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</si>
  <si>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</si>
  <si>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</si>
  <si>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</si>
  <si>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</si>
  <si>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</si>
  <si>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</si>
  <si>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</si>
  <si>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</si>
  <si>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</si>
  <si>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</si>
  <si>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</si>
  <si>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</si>
  <si>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</si>
  <si>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</si>
  <si>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</si>
  <si>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</si>
  <si>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</si>
  <si>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</si>
  <si>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</si>
  <si>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</si>
  <si>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</si>
  <si>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</si>
  <si>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</si>
  <si>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</si>
  <si>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</si>
  <si>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</si>
  <si>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</si>
  <si>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</si>
  <si>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</si>
  <si>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</si>
  <si>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</si>
  <si>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</si>
  <si>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</si>
  <si>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</si>
  <si>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</si>
  <si>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</si>
  <si>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</si>
  <si>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</si>
  <si>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</si>
  <si>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</si>
  <si>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</si>
  <si>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</si>
  <si>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</si>
  <si>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</si>
  <si>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</si>
  <si>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</si>
  <si>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</si>
  <si>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</si>
  <si>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</si>
  <si>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</si>
  <si>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</si>
  <si>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</si>
  <si>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</si>
  <si>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</si>
  <si>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</si>
  <si>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</si>
  <si>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</si>
  <si>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</si>
  <si>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</si>
  <si>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</si>
  <si>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</si>
  <si>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</si>
  <si>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</si>
  <si>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</si>
  <si>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</si>
  <si>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</si>
  <si>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</si>
  <si>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</si>
  <si>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</si>
  <si>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</si>
  <si>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</si>
  <si>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</si>
  <si>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</si>
  <si>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</si>
  <si>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</si>
  <si>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</si>
  <si>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</si>
  <si>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</si>
  <si>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</si>
  <si>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</si>
  <si>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</si>
  <si>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</si>
  <si>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</si>
  <si>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</si>
  <si>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</si>
  <si>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</si>
  <si>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</si>
  <si>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</si>
  <si>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</si>
  <si>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</si>
  <si>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</si>
  <si>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</si>
  <si>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</si>
  <si>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</si>
  <si>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</si>
  <si>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</si>
  <si>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</si>
  <si>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</si>
  <si>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</si>
  <si>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</si>
  <si>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</si>
  <si>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</si>
  <si>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</si>
  <si>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</si>
  <si>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</si>
  <si>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</si>
  <si>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</si>
  <si>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</si>
  <si>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</si>
  <si>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</si>
  <si>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</si>
  <si>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</si>
  <si>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</si>
  <si>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</si>
  <si>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</si>
  <si>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</si>
  <si>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</si>
  <si>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</si>
  <si>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</si>
  <si>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</si>
  <si>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</si>
  <si>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</si>
  <si>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</si>
  <si>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</si>
  <si>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</si>
  <si>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</si>
  <si>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</si>
  <si>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</si>
  <si>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</si>
  <si>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</si>
  <si>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</si>
  <si>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</si>
  <si>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</si>
  <si>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</si>
  <si>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</si>
  <si>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</si>
  <si>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</si>
  <si>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</si>
  <si>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</si>
  <si>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</si>
  <si>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</si>
  <si>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</si>
  <si>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</si>
  <si>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</si>
  <si>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</si>
  <si>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</si>
  <si>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</si>
  <si>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</si>
  <si>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</si>
  <si>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</si>
  <si>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</si>
  <si>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</si>
  <si>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</si>
  <si>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</si>
  <si>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</si>
  <si>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</si>
  <si>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</si>
  <si>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</si>
  <si>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</si>
  <si>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</si>
  <si>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</si>
  <si>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</si>
  <si>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</si>
  <si>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</si>
  <si>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</si>
  <si>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</si>
  <si>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</si>
  <si>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</si>
  <si>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</si>
  <si>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</si>
  <si>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</si>
  <si>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</si>
  <si>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</si>
  <si>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</si>
  <si>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</si>
  <si>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</si>
  <si>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</si>
  <si>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</si>
  <si>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</si>
  <si>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</si>
  <si>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</si>
  <si>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</si>
  <si>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</si>
  <si>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</si>
  <si>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</si>
  <si>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</si>
  <si>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</si>
  <si>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</si>
  <si>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</si>
  <si>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</si>
  <si>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</si>
  <si>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</si>
  <si>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</si>
  <si>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</si>
  <si>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</si>
  <si>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</si>
  <si>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</si>
  <si>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</si>
  <si>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</si>
  <si>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</si>
  <si>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</si>
  <si>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</si>
  <si>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</si>
  <si>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</si>
  <si>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</si>
  <si>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</si>
  <si>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</si>
  <si>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</si>
  <si>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</si>
  <si>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</si>
  <si>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</si>
  <si>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</si>
  <si>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</si>
  <si>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</si>
  <si>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</si>
  <si>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</si>
  <si>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</si>
  <si>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</si>
  <si>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</si>
  <si>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</si>
  <si>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</si>
  <si>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</si>
  <si>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</si>
  <si>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</si>
  <si>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</si>
  <si>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</si>
  <si>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</si>
  <si>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</si>
  <si>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</si>
  <si>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</si>
  <si>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</si>
  <si>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</si>
  <si>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</si>
  <si>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</si>
  <si>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</si>
  <si>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</si>
  <si>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</si>
  <si>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</si>
  <si>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</si>
  <si>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</si>
  <si>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</si>
  <si>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</si>
  <si>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</si>
  <si>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</si>
  <si>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</si>
  <si>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</si>
  <si>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</si>
  <si>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</si>
  <si>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</si>
  <si>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</si>
  <si>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</si>
  <si>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</si>
  <si>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</si>
  <si>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</si>
  <si>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</si>
  <si>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</si>
  <si>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</si>
  <si>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</si>
  <si>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</si>
  <si>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</si>
  <si>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</si>
  <si>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</si>
  <si>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</si>
  <si>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</si>
  <si>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</si>
  <si>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</si>
  <si>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</si>
  <si>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</si>
  <si>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</si>
  <si>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</si>
  <si>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</si>
  <si>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</si>
  <si>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</si>
  <si>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</si>
  <si>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</si>
  <si>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</si>
  <si>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</si>
  <si>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</si>
  <si>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</si>
  <si>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</si>
  <si>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</si>
  <si>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</si>
  <si>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</si>
  <si>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</si>
  <si>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</si>
  <si>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</si>
  <si>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</si>
  <si>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</si>
  <si>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</si>
  <si>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</si>
  <si>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</si>
  <si>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</si>
  <si>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</si>
  <si>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</si>
  <si>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</si>
  <si>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</si>
  <si>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</si>
  <si>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</si>
  <si>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</si>
  <si>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</si>
  <si>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</si>
  <si>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</si>
  <si>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</si>
  <si>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</si>
  <si>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</si>
  <si>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</si>
  <si>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</si>
  <si>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</si>
  <si>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</si>
  <si>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</si>
  <si>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</si>
  <si>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</si>
  <si>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</si>
  <si>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</si>
  <si>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</si>
  <si>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</si>
  <si>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</si>
  <si>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</si>
  <si>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</si>
  <si>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</si>
  <si>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</si>
  <si>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</si>
  <si>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</si>
  <si>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</si>
  <si>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</si>
  <si>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</si>
  <si>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</si>
  <si>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</si>
  <si>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</si>
  <si>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</si>
  <si>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</si>
  <si>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</si>
  <si>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</si>
  <si>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</si>
  <si>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</si>
  <si>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</si>
  <si>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</si>
  <si>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</si>
  <si>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</si>
  <si>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</si>
  <si>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</si>
  <si>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</si>
  <si>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</si>
  <si>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</si>
  <si>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</si>
  <si>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</si>
  <si>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</si>
  <si>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</si>
  <si>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</si>
  <si>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</si>
  <si>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</si>
  <si>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</si>
  <si>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</si>
  <si>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</si>
  <si>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</si>
  <si>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</si>
  <si>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</si>
  <si>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</si>
  <si>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</si>
  <si>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</si>
  <si>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</si>
  <si>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</si>
  <si>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</si>
  <si>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</si>
  <si>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</si>
  <si>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</si>
  <si>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</si>
  <si>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</si>
  <si>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</si>
  <si>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</si>
  <si>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</si>
  <si>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</si>
  <si>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</si>
  <si>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</si>
  <si>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</si>
  <si>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</si>
  <si>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</si>
  <si>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</si>
  <si>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</si>
  <si>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</si>
  <si>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</si>
  <si>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</si>
  <si>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</si>
  <si>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</si>
  <si>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</si>
  <si>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</si>
  <si>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</si>
  <si>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</si>
  <si>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</si>
  <si>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</si>
  <si>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</si>
  <si>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</si>
  <si>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</si>
  <si>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</si>
  <si>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</si>
  <si>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</si>
  <si>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</si>
  <si>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</si>
  <si>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</si>
  <si>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</si>
  <si>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</si>
  <si>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</si>
  <si>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</si>
  <si>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</si>
  <si>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</si>
  <si>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</si>
  <si>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</si>
  <si>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</si>
  <si>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</si>
  <si>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</si>
  <si>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</si>
  <si>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</si>
  <si>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</si>
  <si>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</si>
  <si>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</si>
  <si>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</si>
  <si>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</si>
  <si>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</si>
  <si>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</si>
  <si>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</si>
  <si>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</si>
  <si>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</si>
  <si>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</si>
  <si>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</si>
  <si>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</si>
  <si>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</si>
  <si>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</si>
  <si>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</si>
  <si>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</si>
  <si>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</si>
  <si>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</si>
  <si>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</si>
  <si>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</si>
  <si>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</si>
  <si>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</si>
  <si>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</si>
  <si>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</si>
  <si>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</si>
  <si>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</si>
  <si>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</si>
  <si>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</si>
  <si>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</si>
  <si>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</si>
  <si>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</si>
  <si>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</si>
  <si>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</si>
  <si>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</si>
  <si>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</si>
  <si>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</si>
  <si>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</si>
  <si>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</si>
  <si>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</si>
  <si>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</si>
  <si>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</si>
  <si>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</si>
  <si>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</si>
  <si>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</si>
  <si>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</si>
  <si>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</si>
  <si>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</si>
  <si>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</si>
  <si>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</si>
  <si>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</si>
  <si>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</si>
  <si>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</si>
  <si>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</si>
  <si>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</si>
  <si>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</si>
  <si>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</si>
  <si>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</si>
  <si>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</si>
  <si>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</si>
  <si>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</si>
  <si>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</si>
  <si>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</si>
  <si>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</si>
  <si>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</si>
  <si>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</si>
  <si>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</si>
  <si>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</si>
  <si>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</si>
  <si>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</si>
  <si>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</si>
  <si>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</si>
  <si>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</si>
  <si>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</si>
  <si>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</si>
  <si>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</si>
  <si>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</si>
  <si>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</si>
  <si>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</si>
  <si>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</si>
  <si>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</si>
  <si>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</si>
  <si>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</si>
  <si>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</si>
  <si>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</si>
  <si>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</si>
  <si>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</si>
  <si>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</si>
  <si>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</si>
  <si>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</si>
  <si>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</si>
  <si>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</si>
  <si>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</si>
  <si>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</si>
  <si>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</si>
  <si>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</si>
  <si>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</si>
  <si>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</si>
  <si>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</si>
  <si>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</si>
  <si>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</si>
  <si>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</si>
  <si>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</si>
  <si>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</si>
  <si>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</si>
  <si>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</si>
  <si>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</si>
  <si>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</si>
  <si>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</si>
  <si>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</si>
  <si>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</si>
  <si>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</si>
  <si>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</si>
  <si>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</si>
  <si>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</si>
  <si>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</si>
  <si>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</si>
  <si>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</si>
  <si>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</si>
  <si>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</si>
  <si>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</si>
  <si>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</si>
  <si>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</si>
  <si>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</si>
  <si>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</si>
  <si>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</si>
  <si>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</si>
  <si>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</si>
  <si>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</si>
  <si>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</si>
  <si>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</si>
  <si>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</si>
  <si>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</si>
  <si>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</si>
  <si>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</si>
  <si>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</si>
  <si>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</si>
  <si>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</si>
  <si>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</si>
  <si>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</si>
  <si>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</si>
  <si>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</si>
  <si>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</si>
  <si>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</si>
  <si>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</si>
  <si>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</si>
  <si>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</si>
  <si>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</si>
  <si>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</si>
  <si>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</si>
  <si>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</si>
  <si>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</si>
  <si>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</si>
  <si>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</si>
  <si>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</si>
  <si>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</si>
  <si>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</si>
  <si>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</si>
  <si>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</si>
  <si>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</si>
  <si>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</si>
  <si>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</si>
  <si>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</si>
  <si>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</si>
  <si>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</si>
  <si>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</si>
  <si>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</si>
  <si>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</si>
  <si>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</si>
  <si>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</si>
  <si>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</si>
  <si>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</si>
  <si>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</si>
  <si>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</si>
  <si>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</si>
  <si>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</si>
  <si>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</si>
  <si>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</si>
  <si>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</si>
  <si>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</si>
  <si>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</si>
  <si>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</si>
  <si>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</si>
  <si>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</si>
  <si>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</si>
  <si>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</si>
  <si>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</si>
  <si>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</si>
  <si>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</si>
  <si>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</si>
  <si>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</si>
  <si>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</si>
  <si>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</si>
  <si>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</si>
  <si>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</si>
  <si>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</si>
  <si>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</si>
  <si>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</si>
  <si>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</si>
  <si>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</si>
  <si>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</si>
  <si>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</si>
  <si>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</si>
  <si>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</si>
  <si>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</si>
  <si>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</si>
  <si>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</si>
  <si>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</si>
  <si>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</si>
  <si>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</si>
  <si>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</si>
  <si>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</si>
  <si>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</si>
  <si>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</si>
  <si>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</si>
  <si>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</si>
  <si>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</si>
  <si>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</si>
  <si>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</si>
  <si>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</si>
  <si>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</si>
  <si>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</si>
  <si>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</si>
  <si>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</si>
  <si>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</si>
  <si>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</si>
  <si>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</si>
  <si>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</si>
  <si>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</si>
  <si>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</si>
  <si>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</si>
  <si>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</si>
  <si>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</si>
  <si>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</si>
  <si>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</si>
  <si>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</si>
  <si>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</si>
  <si>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</si>
  <si>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</si>
  <si>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</si>
  <si>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</si>
  <si>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</si>
  <si>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</si>
  <si>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</si>
  <si>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</si>
  <si>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</si>
  <si>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</si>
  <si>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</si>
  <si>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</si>
  <si>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</si>
  <si>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</si>
  <si>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</si>
  <si>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</si>
  <si>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</si>
  <si>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</si>
  <si>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</si>
  <si>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</si>
  <si>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</si>
  <si>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</si>
  <si>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</si>
  <si>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</si>
  <si>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</si>
  <si>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</si>
  <si>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</si>
  <si>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</si>
  <si>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</si>
  <si>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</si>
  <si>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</si>
  <si>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</si>
  <si>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</si>
  <si>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</si>
  <si>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</si>
  <si>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</si>
  <si>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</si>
  <si>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</si>
  <si>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</si>
  <si>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</si>
  <si>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</si>
  <si>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</si>
  <si>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</si>
  <si>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</si>
  <si>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</si>
  <si>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</si>
  <si>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</si>
  <si>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</si>
  <si>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</si>
  <si>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</si>
  <si>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</si>
  <si>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</si>
  <si>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</si>
  <si>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</si>
  <si>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</si>
  <si>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</si>
  <si>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</si>
  <si>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</si>
  <si>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</si>
  <si>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</si>
  <si>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</si>
  <si>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</si>
  <si>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</si>
  <si>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</si>
  <si>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</si>
  <si>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</si>
  <si>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</si>
  <si>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</si>
  <si>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</si>
  <si>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</si>
  <si>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</si>
  <si>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</si>
  <si>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</si>
  <si>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</si>
  <si>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</si>
  <si>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</si>
  <si>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</si>
  <si>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</si>
  <si>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</si>
  <si>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</si>
  <si>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</si>
  <si>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</si>
  <si>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</si>
  <si>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</si>
  <si>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</si>
  <si>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</si>
  <si>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</si>
  <si>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</si>
  <si>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</si>
  <si>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</si>
  <si>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</si>
  <si>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</si>
  <si>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</si>
  <si>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</si>
  <si>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</si>
  <si>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</si>
  <si>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</si>
  <si>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</si>
  <si>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</si>
  <si>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</si>
  <si>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</si>
  <si>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</si>
  <si>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</si>
  <si>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</si>
  <si>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</si>
  <si>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</si>
  <si>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</si>
  <si>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</si>
  <si>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</si>
  <si>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</si>
  <si>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</si>
  <si>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</si>
  <si>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</si>
  <si>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</si>
  <si>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</si>
  <si>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</si>
  <si>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</si>
  <si>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</si>
  <si>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</si>
  <si>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</si>
  <si>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</si>
  <si>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</si>
  <si>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</si>
  <si>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</si>
  <si>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</si>
  <si>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</si>
  <si>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</si>
  <si>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</si>
  <si>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</si>
  <si>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</si>
  <si>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</si>
  <si>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</si>
  <si>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</si>
  <si>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</si>
  <si>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</si>
  <si>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</si>
  <si>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</si>
  <si>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</si>
  <si>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</si>
  <si>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</si>
  <si>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</si>
  <si>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</si>
  <si>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</si>
  <si>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</si>
  <si>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</si>
  <si>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</si>
  <si>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</si>
  <si>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</si>
  <si>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</si>
  <si>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</si>
  <si>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</si>
  <si>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</si>
  <si>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</si>
  <si>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</si>
  <si>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</si>
  <si>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</si>
  <si>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</si>
  <si>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</si>
  <si>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</si>
  <si>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</si>
  <si>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</si>
  <si>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</si>
  <si>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</si>
  <si>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</si>
  <si>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</si>
  <si>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</si>
  <si>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</si>
  <si>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</si>
  <si>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</si>
  <si>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</si>
  <si>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</si>
  <si>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</si>
  <si>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</si>
  <si>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</si>
  <si>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</si>
  <si>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</si>
  <si>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</si>
  <si>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</si>
  <si>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</si>
  <si>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</si>
  <si>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</si>
  <si>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</si>
  <si>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</si>
  <si>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</si>
  <si>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</si>
  <si>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</si>
  <si>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</si>
  <si>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</si>
  <si>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</si>
  <si>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</si>
  <si>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</si>
  <si>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</si>
  <si>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</si>
  <si>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</si>
  <si>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</si>
  <si>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</si>
  <si>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</si>
  <si>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</si>
  <si>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</si>
  <si>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</si>
  <si>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</si>
  <si>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</si>
  <si>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</si>
  <si>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</si>
  <si>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</si>
  <si>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</si>
  <si>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</si>
  <si>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</si>
  <si>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</si>
  <si>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</si>
  <si>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</si>
  <si>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</si>
  <si>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</si>
  <si>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</si>
  <si>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</si>
  <si>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</si>
  <si>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</si>
  <si>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</si>
  <si>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</si>
  <si>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</si>
  <si>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</si>
  <si>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</si>
  <si>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</si>
  <si>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</si>
  <si>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</si>
  <si>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</si>
  <si>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</si>
  <si>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</si>
  <si>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</si>
  <si>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</si>
  <si>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</si>
  <si>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</si>
  <si>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</si>
  <si>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</si>
  <si>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</si>
  <si>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</si>
  <si>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</si>
  <si>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</si>
  <si>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</si>
  <si>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</si>
  <si>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</si>
  <si>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</si>
  <si>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</si>
  <si>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</si>
  <si>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</si>
  <si>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</si>
  <si>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</si>
  <si>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</si>
  <si>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</si>
  <si>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</si>
  <si>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</si>
  <si>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</si>
  <si>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</si>
  <si>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</si>
  <si>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</si>
  <si>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</si>
  <si>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</si>
  <si>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</si>
  <si>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</si>
  <si>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</si>
  <si>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</si>
  <si>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</si>
  <si>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</si>
  <si>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</si>
  <si>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</si>
  <si>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</si>
  <si>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</si>
  <si>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</si>
  <si>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</si>
  <si>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</si>
  <si>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</si>
  <si>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</si>
  <si>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</si>
  <si>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</si>
  <si>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</si>
  <si>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</si>
  <si>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</si>
  <si>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</si>
  <si>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</si>
  <si>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</si>
  <si>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</si>
  <si>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</si>
  <si>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</si>
  <si>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</si>
  <si>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</si>
  <si>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</si>
  <si>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</si>
  <si>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</si>
  <si>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</si>
  <si>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</si>
  <si>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</si>
  <si>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</si>
  <si>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</si>
  <si>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</si>
  <si>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</si>
  <si>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</si>
  <si>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</si>
  <si>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</si>
  <si>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</si>
  <si>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</si>
  <si>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</si>
  <si>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</si>
  <si>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</si>
  <si>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</si>
  <si>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</si>
  <si>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</si>
  <si>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</si>
  <si>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</si>
  <si>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</si>
  <si>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</si>
  <si>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</si>
  <si>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</si>
  <si>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</si>
  <si>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</si>
  <si>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</si>
  <si>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</si>
  <si>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</si>
  <si>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</si>
  <si>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</si>
  <si>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</si>
  <si>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</si>
  <si>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</si>
  <si>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</si>
  <si>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</si>
  <si>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</si>
  <si>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</si>
  <si>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</si>
  <si>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</si>
  <si>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</si>
  <si>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</si>
  <si>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</si>
  <si>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</si>
  <si>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</si>
  <si>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</si>
  <si>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</si>
  <si>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</si>
  <si>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</si>
  <si>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</si>
  <si>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</si>
  <si>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</si>
  <si>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</si>
  <si>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</si>
  <si>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</si>
  <si>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</si>
  <si>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</si>
  <si>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</si>
  <si>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</si>
  <si>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</si>
  <si>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</si>
  <si>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</si>
  <si>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</si>
  <si>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</si>
  <si>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</si>
  <si>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</si>
  <si>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</si>
  <si>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</si>
  <si>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</si>
  <si>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</si>
  <si>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</si>
  <si>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</si>
  <si>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</si>
  <si>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</si>
  <si>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</si>
  <si>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</si>
  <si>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</si>
  <si>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</si>
  <si>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</si>
  <si>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</si>
  <si>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</si>
  <si>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</si>
  <si>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</si>
  <si>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</si>
  <si>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</si>
  <si>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</si>
  <si>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</si>
  <si>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</si>
  <si>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</si>
  <si>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</si>
  <si>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</si>
  <si>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</si>
  <si>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</si>
  <si>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</si>
  <si>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</si>
  <si>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</si>
  <si>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</si>
  <si>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</si>
  <si>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</si>
  <si>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</si>
  <si>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</si>
  <si>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</si>
  <si>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</si>
  <si>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</si>
  <si>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</si>
  <si>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</si>
  <si>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</si>
  <si>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</si>
  <si>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</si>
  <si>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</si>
  <si>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</si>
  <si>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</si>
  <si>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</si>
  <si>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</si>
  <si>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</si>
  <si>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</si>
  <si>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</si>
  <si>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</si>
  <si>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</si>
  <si>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</si>
  <si>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</si>
  <si>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</si>
  <si>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</si>
  <si>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</si>
  <si>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</si>
  <si>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</si>
  <si>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</si>
  <si>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</si>
  <si>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</si>
  <si>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</si>
  <si>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</si>
  <si>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</si>
  <si>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</si>
  <si>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</si>
  <si>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</si>
  <si>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</si>
  <si>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</si>
  <si>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</si>
  <si>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</si>
  <si>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</si>
  <si>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</si>
  <si>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</si>
  <si>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</si>
  <si>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</si>
  <si>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</si>
  <si>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</si>
  <si>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</si>
  <si>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</si>
  <si>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</si>
  <si>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</si>
  <si>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</si>
  <si>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</si>
  <si>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</si>
  <si>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</si>
  <si>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</si>
  <si>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</si>
  <si>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</si>
  <si>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</si>
  <si>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</si>
  <si>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</si>
  <si>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</si>
  <si>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</si>
  <si>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</si>
  <si>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</si>
  <si>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</si>
  <si>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</si>
  <si>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</si>
  <si>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</si>
  <si>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</si>
  <si>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</si>
  <si>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</si>
  <si>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</si>
  <si>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</si>
  <si>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</si>
  <si>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</si>
  <si>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</si>
  <si>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</si>
  <si>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</si>
  <si>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</si>
  <si>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</si>
  <si>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</si>
  <si>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</si>
  <si>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</si>
  <si>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</si>
  <si>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</si>
  <si>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</si>
  <si>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</si>
  <si>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</si>
  <si>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</si>
  <si>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</si>
  <si>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</si>
  <si>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</si>
  <si>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</si>
  <si>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</si>
  <si>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</si>
  <si>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</si>
  <si>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</si>
  <si>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</si>
  <si>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</si>
  <si>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</si>
  <si>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</si>
  <si>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</si>
  <si>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</si>
  <si>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</si>
  <si>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</si>
  <si>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</si>
  <si>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</si>
  <si>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</si>
  <si>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</si>
  <si>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</si>
  <si>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</si>
  <si>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</si>
  <si>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</si>
  <si>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</si>
  <si>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</si>
  <si>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</si>
  <si>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</si>
  <si>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</si>
  <si>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</si>
  <si>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</si>
  <si>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</si>
  <si>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</si>
  <si>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</si>
  <si>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</si>
  <si>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</si>
  <si>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</si>
  <si>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</si>
  <si>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</si>
  <si>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</si>
  <si>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</si>
  <si>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</si>
  <si>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</si>
  <si>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</si>
  <si>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</si>
  <si>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</si>
  <si>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</si>
  <si>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</si>
  <si>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</si>
  <si>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</si>
  <si>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</si>
  <si>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</si>
  <si>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</si>
  <si>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</si>
  <si>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</si>
  <si>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</si>
  <si>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</si>
  <si>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</si>
  <si>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</si>
  <si>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</si>
  <si>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</si>
  <si>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</si>
  <si>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</si>
  <si>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</si>
  <si>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</si>
  <si>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</si>
  <si>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</si>
  <si>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</si>
  <si>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</si>
  <si>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</si>
  <si>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</si>
  <si>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</si>
  <si>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</si>
  <si>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</si>
  <si>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</si>
  <si>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</si>
  <si>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</si>
  <si>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</si>
  <si>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</si>
  <si>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</si>
  <si>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</si>
  <si>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</si>
  <si>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</si>
  <si>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</si>
  <si>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</si>
  <si>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</si>
  <si>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</si>
  <si>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</si>
  <si>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</si>
  <si>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</si>
  <si>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</si>
  <si>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</si>
  <si>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</si>
  <si>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</si>
  <si>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</si>
  <si>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</si>
  <si>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</si>
  <si>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</si>
  <si>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</si>
  <si>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</si>
  <si>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</si>
  <si>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</si>
  <si>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</si>
  <si>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</si>
  <si>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</si>
  <si>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</si>
  <si>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</si>
  <si>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</si>
  <si>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</si>
  <si>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</si>
  <si>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</si>
  <si>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</si>
  <si>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</si>
  <si>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</si>
  <si>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</si>
  <si>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</si>
  <si>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</si>
  <si>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</si>
  <si>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</si>
  <si>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</si>
  <si>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</si>
  <si>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</si>
  <si>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</si>
  <si>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</si>
  <si>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</si>
  <si>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</si>
  <si>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</si>
  <si>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</si>
  <si>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</si>
  <si>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</si>
  <si>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</si>
  <si>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</si>
  <si>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</si>
  <si>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</si>
  <si>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</si>
  <si>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</si>
  <si>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</si>
  <si>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</si>
  <si>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</si>
  <si>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</si>
  <si>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</si>
  <si>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</si>
  <si>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</si>
  <si>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</si>
  <si>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</si>
  <si>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</si>
  <si>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</si>
  <si>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</si>
  <si>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</si>
  <si>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</si>
  <si>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</si>
  <si>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</si>
  <si>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</si>
  <si>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</si>
  <si>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</si>
  <si>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</si>
  <si>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</si>
  <si>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</si>
  <si>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</si>
  <si>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</si>
  <si>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</si>
  <si>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</si>
  <si>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</si>
  <si>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</si>
  <si>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</si>
  <si>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</si>
  <si>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</si>
  <si>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</si>
  <si>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</si>
  <si>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</si>
  <si>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</si>
  <si>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</si>
  <si>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</si>
  <si>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</si>
  <si>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</si>
  <si>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</si>
  <si>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</si>
  <si>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</si>
  <si>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</si>
  <si>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</si>
  <si>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</si>
  <si>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</si>
  <si>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</si>
  <si>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</si>
  <si>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</si>
  <si>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</si>
  <si>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</si>
  <si>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</si>
  <si>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</si>
  <si>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</si>
  <si>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</si>
  <si>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</si>
  <si>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</si>
  <si>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</si>
  <si>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</si>
  <si>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</si>
  <si>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</si>
  <si>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</si>
  <si>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</si>
  <si>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</si>
  <si>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</si>
  <si>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</si>
  <si>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</si>
  <si>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</si>
  <si>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</si>
  <si>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</si>
  <si>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</si>
  <si>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</si>
  <si>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</si>
  <si>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</si>
  <si>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</si>
  <si>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</si>
  <si>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</si>
  <si>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</si>
  <si>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</si>
  <si>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</si>
  <si>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</si>
  <si>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</si>
  <si>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</si>
  <si>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</si>
  <si>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</si>
  <si>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</si>
  <si>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</si>
  <si>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</si>
  <si>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</si>
  <si>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</si>
  <si>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</si>
  <si>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</si>
  <si>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</si>
  <si>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</si>
  <si>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</si>
  <si>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</si>
  <si>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</si>
  <si>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</si>
  <si>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</si>
  <si>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</si>
  <si>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</si>
  <si>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</si>
  <si>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</si>
  <si>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</si>
  <si>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</si>
  <si>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</si>
  <si>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</si>
  <si>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</si>
  <si>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</si>
  <si>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</si>
  <si>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</si>
  <si>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</si>
  <si>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</si>
  <si>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</si>
  <si>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</si>
  <si>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</si>
  <si>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</si>
  <si>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</si>
  <si>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</si>
  <si>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</si>
  <si>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</si>
  <si>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</si>
  <si>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</si>
  <si>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</si>
  <si>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</si>
  <si>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</si>
  <si>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</si>
  <si>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</si>
  <si>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</si>
  <si>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</si>
  <si>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</si>
  <si>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</si>
  <si>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</si>
  <si>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</si>
  <si>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</si>
  <si>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</si>
  <si>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</si>
  <si>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</si>
  <si>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</si>
  <si>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</si>
  <si>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</si>
  <si>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</si>
  <si>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</si>
  <si>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</si>
  <si>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</si>
  <si>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</si>
  <si>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</si>
  <si>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</si>
  <si>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</si>
  <si>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</si>
  <si>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</si>
  <si>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</si>
  <si>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</si>
  <si>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</si>
  <si>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</si>
  <si>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</si>
  <si>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</si>
  <si>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</si>
  <si>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</si>
  <si>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</si>
  <si>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</si>
  <si>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</si>
  <si>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</si>
  <si>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</si>
  <si>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</si>
  <si>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</si>
  <si>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</si>
  <si>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</si>
  <si>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</si>
  <si>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</si>
  <si>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</si>
  <si>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</si>
  <si>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</si>
  <si>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</si>
  <si>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</si>
  <si>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</si>
  <si>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</si>
  <si>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</si>
  <si>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</si>
  <si>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</si>
  <si>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</si>
  <si>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</si>
  <si>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</si>
  <si>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</si>
  <si>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</si>
  <si>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</si>
  <si>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</si>
  <si>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</si>
  <si>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</si>
  <si>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</si>
  <si>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</si>
  <si>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</si>
  <si>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</si>
  <si>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</si>
  <si>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</si>
  <si>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</si>
  <si>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</si>
  <si>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</si>
  <si>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</si>
  <si>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</si>
  <si>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</si>
  <si>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</si>
  <si>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</si>
  <si>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</si>
  <si>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</si>
  <si>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</si>
  <si>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</si>
  <si>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</si>
  <si>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</si>
  <si>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</si>
  <si>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</si>
  <si>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</si>
  <si>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</si>
  <si>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</si>
  <si>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</si>
  <si>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</si>
  <si>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</si>
  <si>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</si>
  <si>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</si>
  <si>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</si>
  <si>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</si>
  <si>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</si>
  <si>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</si>
  <si>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</si>
  <si>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</si>
  <si>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</si>
  <si>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</si>
  <si>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</si>
  <si>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</si>
  <si>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</si>
  <si>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</si>
  <si>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</si>
  <si>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</si>
  <si>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</si>
  <si>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</si>
  <si>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</si>
  <si>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</si>
  <si>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</si>
  <si>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</si>
  <si>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</si>
  <si>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</si>
  <si>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</si>
  <si>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</si>
  <si>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</si>
  <si>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</si>
  <si>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</si>
  <si>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</si>
  <si>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</si>
  <si>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</si>
  <si>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</si>
  <si>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</si>
  <si>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</si>
  <si>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</si>
  <si>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</si>
  <si>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</si>
  <si>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</si>
  <si>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</si>
  <si>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</si>
  <si>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</si>
  <si>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</si>
  <si>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</si>
  <si>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</si>
  <si>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</si>
  <si>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</si>
  <si>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</si>
  <si>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</si>
  <si>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</si>
  <si>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</si>
  <si>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</si>
  <si>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</si>
  <si>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</si>
  <si>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</si>
  <si>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</si>
  <si>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</si>
  <si>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</si>
  <si>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</si>
  <si>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</si>
  <si>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</si>
  <si>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</si>
  <si>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</si>
  <si>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</si>
  <si>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</si>
  <si>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</si>
  <si>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</si>
  <si>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</si>
  <si>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</si>
  <si>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</si>
  <si>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</si>
  <si>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</si>
  <si>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</si>
  <si>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</si>
  <si>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</si>
  <si>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</si>
  <si>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</si>
  <si>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</si>
  <si>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</si>
  <si>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</si>
  <si>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</si>
  <si>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</si>
  <si>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</si>
  <si>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</si>
  <si>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</si>
  <si>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</si>
  <si>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</si>
  <si>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</si>
  <si>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</si>
  <si>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</si>
  <si>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</si>
  <si>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</si>
  <si>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</si>
  <si>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</si>
  <si>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</si>
  <si>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</si>
  <si>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</si>
  <si>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</si>
  <si>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</si>
  <si>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</si>
  <si>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</si>
  <si>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</si>
  <si>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</si>
  <si>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</si>
  <si>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</si>
  <si>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</si>
  <si>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</si>
  <si>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</si>
  <si>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</si>
  <si>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</si>
  <si>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</si>
  <si>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</si>
  <si>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</si>
  <si>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</si>
  <si>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</si>
  <si>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</si>
  <si>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</si>
  <si>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</si>
  <si>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</si>
  <si>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</si>
  <si>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</si>
  <si>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</si>
  <si>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</si>
  <si>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</si>
  <si>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</si>
  <si>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</si>
  <si>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</si>
  <si>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</si>
  <si>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</si>
  <si>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</si>
  <si>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</si>
  <si>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</si>
  <si>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</si>
  <si>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</si>
  <si>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</si>
  <si>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</si>
  <si>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</si>
  <si>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</si>
  <si>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</si>
  <si>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</si>
  <si>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</si>
  <si>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</si>
  <si>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</si>
  <si>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</si>
  <si>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</si>
  <si>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</si>
  <si>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</si>
  <si>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</si>
  <si>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</si>
  <si>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</si>
  <si>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</si>
  <si>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</si>
  <si>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</si>
  <si>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</si>
  <si>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</si>
  <si>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</si>
  <si>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</si>
  <si>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</si>
  <si>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</si>
  <si>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</si>
  <si>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</si>
  <si>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</si>
  <si>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</si>
  <si>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</si>
  <si>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</si>
  <si>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</si>
  <si>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</si>
  <si>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</si>
  <si>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</si>
  <si>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</si>
  <si>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</si>
  <si>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</si>
  <si>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</si>
  <si>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</si>
  <si>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</si>
  <si>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</si>
  <si>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</si>
  <si>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</si>
  <si>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</si>
  <si>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</si>
  <si>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</si>
  <si>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</si>
  <si>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</si>
  <si>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</si>
  <si>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</si>
  <si>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</si>
  <si>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</si>
  <si>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</si>
  <si>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</si>
  <si>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</si>
  <si>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</si>
  <si>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</si>
  <si>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</si>
  <si>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</si>
  <si>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</si>
  <si>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</si>
  <si>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</si>
  <si>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</si>
  <si>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</si>
  <si>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</si>
  <si>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</si>
  <si>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</si>
  <si>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</si>
  <si>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</si>
  <si>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</si>
  <si>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</si>
  <si>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</si>
  <si>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</si>
  <si>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</si>
  <si>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</si>
  <si>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</si>
  <si>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</si>
  <si>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</si>
  <si>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</si>
  <si>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</si>
  <si>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</si>
  <si>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</si>
  <si>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</si>
  <si>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</si>
  <si>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</si>
  <si>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</si>
  <si>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</si>
  <si>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</si>
  <si>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</si>
  <si>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</si>
  <si>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</si>
  <si>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</si>
  <si>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</si>
  <si>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</si>
  <si>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</si>
  <si>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</si>
  <si>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</si>
  <si>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</si>
  <si>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</si>
  <si>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</si>
  <si>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</si>
  <si>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</si>
  <si>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</si>
  <si>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</si>
  <si>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</si>
  <si>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</si>
  <si>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</si>
  <si>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</si>
  <si>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</si>
  <si>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</si>
  <si>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</si>
  <si>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</si>
  <si>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</si>
  <si>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</si>
  <si>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</si>
  <si>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</si>
  <si>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</si>
  <si>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</si>
  <si>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</si>
  <si>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</si>
  <si>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</si>
  <si>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</si>
  <si>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</si>
  <si>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</si>
  <si>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</si>
  <si>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</si>
  <si>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</si>
  <si>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</si>
  <si>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</si>
  <si>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</si>
  <si>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</si>
  <si>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</si>
  <si>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</si>
  <si>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</si>
  <si>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</si>
  <si>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</si>
  <si>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</si>
  <si>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</si>
  <si>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</si>
  <si>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</si>
  <si>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</si>
  <si>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</si>
  <si>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</si>
  <si>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</si>
  <si>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</si>
  <si>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</si>
  <si>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</si>
  <si>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</si>
  <si>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</si>
  <si>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</si>
  <si>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</si>
  <si>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</si>
  <si>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</si>
  <si>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</si>
  <si>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</si>
  <si>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</si>
  <si>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</si>
  <si>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</si>
  <si>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</si>
  <si>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</si>
  <si>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</si>
  <si>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</si>
  <si>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</si>
  <si>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</si>
  <si>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</si>
  <si>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</si>
  <si>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</si>
  <si>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</si>
  <si>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</si>
  <si>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</si>
  <si>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</si>
  <si>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</si>
  <si>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</si>
  <si>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</si>
  <si>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</si>
  <si>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</si>
  <si>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</si>
  <si>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</si>
  <si>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</si>
  <si>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</si>
  <si>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</si>
  <si>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</si>
  <si>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</si>
  <si>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</si>
  <si>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</si>
  <si>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</si>
  <si>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</si>
  <si>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</si>
  <si>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</si>
  <si>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</si>
  <si>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</si>
  <si>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</si>
  <si>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</si>
  <si>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</si>
  <si>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</si>
  <si>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</si>
  <si>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</si>
  <si>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</si>
  <si>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</si>
  <si>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</si>
  <si>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</si>
  <si>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</si>
  <si>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</si>
  <si>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</si>
  <si>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</si>
  <si>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</si>
  <si>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</si>
  <si>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</si>
  <si>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</si>
  <si>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</si>
  <si>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</si>
  <si>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</si>
  <si>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</si>
  <si>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</si>
  <si>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</si>
  <si>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</si>
  <si>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</si>
  <si>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</si>
  <si>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</si>
  <si>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</si>
  <si>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</si>
  <si>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</si>
  <si>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</si>
  <si>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</si>
  <si>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</si>
  <si>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</si>
  <si>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</si>
  <si>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</si>
  <si>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</si>
  <si>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</si>
  <si>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</si>
  <si>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</si>
  <si>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</si>
  <si>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</si>
  <si>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</si>
  <si>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</si>
  <si>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</si>
  <si>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</si>
  <si>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</si>
  <si>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</si>
  <si>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</si>
  <si>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</si>
  <si>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</si>
  <si>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</si>
  <si>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</si>
  <si>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</si>
  <si>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</si>
  <si>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</si>
  <si>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</si>
  <si>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</si>
  <si>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</si>
  <si>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</si>
  <si>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</si>
  <si>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</si>
  <si>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</si>
  <si>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</si>
  <si>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</si>
  <si>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</si>
  <si>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</si>
  <si>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</si>
  <si>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</si>
  <si>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</si>
  <si>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</si>
  <si>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</si>
  <si>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</si>
  <si>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</si>
  <si>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</si>
  <si>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</si>
  <si>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</si>
  <si>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</si>
  <si>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</si>
  <si>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</si>
  <si>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</si>
  <si>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</si>
  <si>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</si>
  <si>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</si>
  <si>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</si>
  <si>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</si>
  <si>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</si>
  <si>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</si>
  <si>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</si>
  <si>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</si>
  <si>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</si>
  <si>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</si>
  <si>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</si>
  <si>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</si>
  <si>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</si>
  <si>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</si>
  <si>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</si>
  <si>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</si>
  <si>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</si>
  <si>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</si>
  <si>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</si>
  <si>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</si>
  <si>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</si>
  <si>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</si>
  <si>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</si>
  <si>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</si>
  <si>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</si>
  <si>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</si>
  <si>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</si>
  <si>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</si>
  <si>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</si>
  <si>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</si>
  <si>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</si>
  <si>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</si>
  <si>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</si>
  <si>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</si>
  <si>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</si>
  <si>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</si>
  <si>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</si>
  <si>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</si>
  <si>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</si>
  <si>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</si>
  <si>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</si>
  <si>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</si>
  <si>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</si>
  <si>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</si>
  <si>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</si>
  <si>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</si>
  <si>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</si>
  <si>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</si>
  <si>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</si>
  <si>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</si>
  <si>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</si>
  <si>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</si>
  <si>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</si>
  <si>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</si>
  <si>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</si>
  <si>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</si>
  <si>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</si>
  <si>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</si>
  <si>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</si>
  <si>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</si>
  <si>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</si>
  <si>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</si>
  <si>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</si>
  <si>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</si>
  <si>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</si>
  <si>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</si>
  <si>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</si>
  <si>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</si>
  <si>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</si>
  <si>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</si>
  <si>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</si>
  <si>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</si>
  <si>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</si>
  <si>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</si>
  <si>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</si>
  <si>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</si>
  <si>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</si>
  <si>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</si>
  <si>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</si>
  <si>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</si>
  <si>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</si>
  <si>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</si>
  <si>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</si>
  <si>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</si>
  <si>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</si>
  <si>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</si>
  <si>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</si>
  <si>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</si>
  <si>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</si>
  <si>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</si>
  <si>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</si>
  <si>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</si>
  <si>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</si>
  <si>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</si>
  <si>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</si>
  <si>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</si>
  <si>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</si>
  <si>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</si>
  <si>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</si>
  <si>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</si>
  <si>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</si>
  <si>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</si>
  <si>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</si>
  <si>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</si>
  <si>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</si>
  <si>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</si>
  <si>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</si>
  <si>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</si>
  <si>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</si>
  <si>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</si>
  <si>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</si>
  <si>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</si>
  <si>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</si>
  <si>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</si>
  <si>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</si>
  <si>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</si>
  <si>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</si>
  <si>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</si>
  <si>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</si>
  <si>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</si>
  <si>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</si>
  <si>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</si>
  <si>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</si>
  <si>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</si>
  <si>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</si>
  <si>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</si>
  <si>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</si>
  <si>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</si>
  <si>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</si>
  <si>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</si>
  <si>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</si>
  <si>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</si>
  <si>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</si>
  <si>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</si>
  <si>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</si>
  <si>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</si>
  <si>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</si>
  <si>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</si>
  <si>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</si>
  <si>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</si>
  <si>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</si>
  <si>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</si>
  <si>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</si>
  <si>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</si>
  <si>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</si>
  <si>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</si>
  <si>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</si>
  <si>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</si>
  <si>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</si>
  <si>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</si>
  <si>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</si>
  <si>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</si>
  <si>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</si>
  <si>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</si>
  <si>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</si>
  <si>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</si>
  <si>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</si>
  <si>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</si>
  <si>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</si>
  <si>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</si>
  <si>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</si>
  <si>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</si>
  <si>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</si>
  <si>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</si>
  <si>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</si>
  <si>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</si>
  <si>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</si>
  <si>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</si>
  <si>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</si>
  <si>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</si>
  <si>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</si>
  <si>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</si>
  <si>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</si>
  <si>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</si>
  <si>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</si>
  <si>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</si>
  <si>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</si>
  <si>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</si>
  <si>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</si>
  <si>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</si>
  <si>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</si>
  <si>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</si>
  <si>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</si>
  <si>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</si>
  <si>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</si>
  <si>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</si>
  <si>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</si>
  <si>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</si>
  <si>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</si>
  <si>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</si>
  <si>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</si>
  <si>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</si>
  <si>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</si>
  <si>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</si>
  <si>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</si>
  <si>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</si>
  <si>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</si>
  <si>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</si>
  <si>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</si>
  <si>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</si>
  <si>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</si>
  <si>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</si>
  <si>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</si>
  <si>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</si>
  <si>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</si>
  <si>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</si>
  <si>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</si>
  <si>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</si>
  <si>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</si>
  <si>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</si>
  <si>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</si>
  <si>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</si>
  <si>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</si>
  <si>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</si>
  <si>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</si>
  <si>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</si>
  <si>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</si>
  <si>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</si>
  <si>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</si>
  <si>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</si>
  <si>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</si>
  <si>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</si>
  <si>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</si>
  <si>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</si>
  <si>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</si>
  <si>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</si>
  <si>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</si>
  <si>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</si>
  <si>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</si>
  <si>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</si>
  <si>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</si>
  <si>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</si>
  <si>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</si>
  <si>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</si>
  <si>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</si>
  <si>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</si>
  <si>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</si>
  <si>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</si>
  <si>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</si>
  <si>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</si>
  <si>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</si>
  <si>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</si>
  <si>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</si>
  <si>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</si>
  <si>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</si>
  <si>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</si>
  <si>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</si>
  <si>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</si>
  <si>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</si>
  <si>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</si>
  <si>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</si>
  <si>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</si>
  <si>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</si>
  <si>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</si>
  <si>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</si>
  <si>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</si>
  <si>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</si>
  <si>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</si>
  <si>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</si>
  <si>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</si>
  <si>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</si>
  <si>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</si>
  <si>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</si>
  <si>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</si>
  <si>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</si>
  <si>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</si>
  <si>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</si>
  <si>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</si>
  <si>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</si>
  <si>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</si>
  <si>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</si>
  <si>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</si>
  <si>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</si>
  <si>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</si>
  <si>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</si>
  <si>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</si>
  <si>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</si>
  <si>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</si>
  <si>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</si>
  <si>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</si>
  <si>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</si>
  <si>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</si>
  <si>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</si>
  <si>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</si>
  <si>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</si>
  <si>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</si>
  <si>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</si>
  <si>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</si>
  <si>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</si>
  <si>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</si>
  <si>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</si>
  <si>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</si>
  <si>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</si>
  <si>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</si>
  <si>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</si>
  <si>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</si>
  <si>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</si>
  <si>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</si>
  <si>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</si>
  <si>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</si>
  <si>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</si>
  <si>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</si>
  <si>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</si>
  <si>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</si>
  <si>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</si>
  <si>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</si>
  <si>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</si>
  <si>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</si>
  <si>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</si>
  <si>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</si>
  <si>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</si>
  <si>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</si>
  <si>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</si>
  <si>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</si>
  <si>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</si>
  <si>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</si>
  <si>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</si>
  <si>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</si>
  <si>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</si>
  <si>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</si>
  <si>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</si>
  <si>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</si>
  <si>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</si>
  <si>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</si>
  <si>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</si>
  <si>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</si>
  <si>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</si>
  <si>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</si>
  <si>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</si>
  <si>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</si>
  <si>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</si>
  <si>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</si>
  <si>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</si>
  <si>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</si>
  <si>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</si>
  <si>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</si>
  <si>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</si>
  <si>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</si>
  <si>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</si>
  <si>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</si>
  <si>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</si>
  <si>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</si>
  <si>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</si>
  <si>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</si>
  <si>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</si>
  <si>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</si>
  <si>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</si>
  <si>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</si>
  <si>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</si>
  <si>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</si>
  <si>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</si>
  <si>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</si>
  <si>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</si>
  <si>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</si>
  <si>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</si>
  <si>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</si>
  <si>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</si>
  <si>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</si>
  <si>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</si>
  <si>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</si>
  <si>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</si>
  <si>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</si>
  <si>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</si>
  <si>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</si>
  <si>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</si>
  <si>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</si>
  <si>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</si>
  <si>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</si>
  <si>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</si>
  <si>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</si>
  <si>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</si>
  <si>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</si>
  <si>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</si>
  <si>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</si>
  <si>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</si>
  <si>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</si>
  <si>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</si>
  <si>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</si>
  <si>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</si>
  <si>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</si>
  <si>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</si>
  <si>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</si>
  <si>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</si>
  <si>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</si>
  <si>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</si>
  <si>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</si>
  <si>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</si>
  <si>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</si>
  <si>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</si>
  <si>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</si>
  <si>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</si>
  <si>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</si>
  <si>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</si>
  <si>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</si>
  <si>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</si>
  <si>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</si>
  <si>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</si>
  <si>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</si>
  <si>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</si>
  <si>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</si>
  <si>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</si>
  <si>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</si>
  <si>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</si>
  <si>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</si>
  <si>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</si>
  <si>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</si>
  <si>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</si>
  <si>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</si>
  <si>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</si>
  <si>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</si>
  <si>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</si>
  <si>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</si>
  <si>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</si>
  <si>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</si>
  <si>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</si>
  <si>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</si>
  <si>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</si>
  <si>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</si>
  <si>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</si>
  <si>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</si>
  <si>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</si>
  <si>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</si>
  <si>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</si>
  <si>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</si>
  <si>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</si>
  <si>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</si>
  <si>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</si>
  <si>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</si>
  <si>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</si>
  <si>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</si>
  <si>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</si>
  <si>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</si>
  <si>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</si>
  <si>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</si>
  <si>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</si>
  <si>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</si>
  <si>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</si>
  <si>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</si>
  <si>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</si>
  <si>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</si>
  <si>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</si>
  <si>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</si>
  <si>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</si>
  <si>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</si>
  <si>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</si>
  <si>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</si>
  <si>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</si>
  <si>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</si>
  <si>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</si>
  <si>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</si>
  <si>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</si>
  <si>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</si>
  <si>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</si>
  <si>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</si>
  <si>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</si>
  <si>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</si>
  <si>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</si>
  <si>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</si>
  <si>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</si>
  <si>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</si>
  <si>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</si>
  <si>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</si>
  <si>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</si>
  <si>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</si>
  <si>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</si>
  <si>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</si>
  <si>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</si>
  <si>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</si>
  <si>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</si>
  <si>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</si>
  <si>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</si>
  <si>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</si>
  <si>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</si>
  <si>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</si>
  <si>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</si>
  <si>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</si>
  <si>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</si>
  <si>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</si>
  <si>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</si>
  <si>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</si>
  <si>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</si>
  <si>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</si>
  <si>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</si>
  <si>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</si>
  <si>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</si>
  <si>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</si>
  <si>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</si>
  <si>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</si>
  <si>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</si>
  <si>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</si>
  <si>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</si>
  <si>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</si>
  <si>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</si>
  <si>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</si>
  <si>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</si>
  <si>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</si>
  <si>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</si>
  <si>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</si>
  <si>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</si>
  <si>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</si>
  <si>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</si>
  <si>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</si>
  <si>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</si>
  <si>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</si>
  <si>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</si>
  <si>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</si>
  <si>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</si>
  <si>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</si>
  <si>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</si>
  <si>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</si>
  <si>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</si>
  <si>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</si>
  <si>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</si>
  <si>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</si>
  <si>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</si>
  <si>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</si>
  <si>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</si>
  <si>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</si>
  <si>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</si>
  <si>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</si>
  <si>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</si>
  <si>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</si>
  <si>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</si>
  <si>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</si>
  <si>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</si>
  <si>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</si>
  <si>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</si>
  <si>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</si>
  <si>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</si>
  <si>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</si>
  <si>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</si>
  <si>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</si>
  <si>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</si>
  <si>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</si>
  <si>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</si>
  <si>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</si>
  <si>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</si>
  <si>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</si>
  <si>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</si>
  <si>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</si>
  <si>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</si>
  <si>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</si>
  <si>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</si>
  <si>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</si>
  <si>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</si>
  <si>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</si>
  <si>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</si>
  <si>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</si>
  <si>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</si>
  <si>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</si>
  <si>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</si>
  <si>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</si>
  <si>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</si>
  <si>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</si>
  <si>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</si>
  <si>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</si>
  <si>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</si>
  <si>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</si>
  <si>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</si>
  <si>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</si>
  <si>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</si>
  <si>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</si>
  <si>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</si>
  <si>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</si>
  <si>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</si>
  <si>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</si>
  <si>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</si>
  <si>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</si>
  <si>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</si>
  <si>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</si>
  <si>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</si>
  <si>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</si>
  <si>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</si>
  <si>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</si>
  <si>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</si>
  <si>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</si>
  <si>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</si>
  <si>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</si>
  <si>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</si>
  <si>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</si>
  <si>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</si>
  <si>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</si>
  <si>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</si>
  <si>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</si>
  <si>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</si>
  <si>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</si>
  <si>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</si>
  <si>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</si>
  <si>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</si>
  <si>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</si>
  <si>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</si>
  <si>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</si>
  <si>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</si>
  <si>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</si>
  <si>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</si>
  <si>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</si>
  <si>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</si>
  <si>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</si>
  <si>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</si>
  <si>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</si>
  <si>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</si>
  <si>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</si>
  <si>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</si>
  <si>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</si>
  <si>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</si>
  <si>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</si>
  <si>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</si>
  <si>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</si>
  <si>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</si>
  <si>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</si>
  <si>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</si>
  <si>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</si>
  <si>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</si>
  <si>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</si>
  <si>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</si>
  <si>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</si>
  <si>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</si>
  <si>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</si>
  <si>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</si>
  <si>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</si>
  <si>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</si>
  <si>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</si>
  <si>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</si>
  <si>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</si>
  <si>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</si>
  <si>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</si>
  <si>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</si>
  <si>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</si>
  <si>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</si>
  <si>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</si>
  <si>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</si>
  <si>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</si>
  <si>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</si>
  <si>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</si>
  <si>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</si>
  <si>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</si>
  <si>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</si>
  <si>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</si>
  <si>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</si>
  <si>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</si>
  <si>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</si>
  <si>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</si>
  <si>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</si>
  <si>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</si>
  <si>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</si>
  <si>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</si>
  <si>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</si>
  <si>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</si>
  <si>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</si>
  <si>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</si>
  <si>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</si>
  <si>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</si>
  <si>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</si>
  <si>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</si>
  <si>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</si>
  <si>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</si>
  <si>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</si>
  <si>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</si>
  <si>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</si>
  <si>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</si>
  <si>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</si>
  <si>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</si>
  <si>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</si>
  <si>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</si>
  <si>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</si>
  <si>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</si>
  <si>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</si>
  <si>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</si>
  <si>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</si>
  <si>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</si>
  <si>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</si>
  <si>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</si>
  <si>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</si>
  <si>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</si>
  <si>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</si>
  <si>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</si>
  <si>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</si>
  <si>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</si>
  <si>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</si>
  <si>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</si>
  <si>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</si>
  <si>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</si>
  <si>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</si>
  <si>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</si>
  <si>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</si>
  <si>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</si>
  <si>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</si>
  <si>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</si>
  <si>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</si>
  <si>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</si>
  <si>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</si>
  <si>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</si>
  <si>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</si>
  <si>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</si>
  <si>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</si>
  <si>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</si>
  <si>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</si>
  <si>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</si>
  <si>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</si>
  <si>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</si>
  <si>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</si>
  <si>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</si>
  <si>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</si>
  <si>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</si>
  <si>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</si>
  <si>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</si>
  <si>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</si>
  <si>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</si>
  <si>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</si>
  <si>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</si>
  <si>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</si>
  <si>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</si>
  <si>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</si>
  <si>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</si>
  <si>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</si>
  <si>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</si>
  <si>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</si>
  <si>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</si>
  <si>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</si>
  <si>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</si>
  <si>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</si>
  <si>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</si>
  <si>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</si>
  <si>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</si>
  <si>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</si>
  <si>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</si>
  <si>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</si>
  <si>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</si>
  <si>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</si>
  <si>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</si>
  <si>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</si>
  <si>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</si>
  <si>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</si>
  <si>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</si>
  <si>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</si>
  <si>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</si>
  <si>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</si>
  <si>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</si>
  <si>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</si>
  <si>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</si>
  <si>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</si>
  <si>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</si>
  <si>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</si>
  <si>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</si>
  <si>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</si>
  <si>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</si>
  <si>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</si>
  <si>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</si>
  <si>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</si>
  <si>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</si>
  <si>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</si>
  <si>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</si>
  <si>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</si>
  <si>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</si>
  <si>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</si>
  <si>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</si>
  <si>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</si>
  <si>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</si>
  <si>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</si>
  <si>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</si>
  <si>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</si>
  <si>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</si>
  <si>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</si>
  <si>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</si>
  <si>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</si>
  <si>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</si>
  <si>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</si>
  <si>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</si>
  <si>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</si>
  <si>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</si>
  <si>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</si>
  <si>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</si>
  <si>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</si>
  <si>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</si>
  <si>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</si>
  <si>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</si>
  <si>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</si>
  <si>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</si>
  <si>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</si>
  <si>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</si>
  <si>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</si>
  <si>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</si>
  <si>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</si>
  <si>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</si>
  <si>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</si>
  <si>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</si>
  <si>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</si>
  <si>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</si>
  <si>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</si>
  <si>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</si>
  <si>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</si>
  <si>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</si>
  <si>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</si>
  <si>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</si>
  <si>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</si>
  <si>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</si>
  <si>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</si>
  <si>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</si>
  <si>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</si>
  <si>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</si>
  <si>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</si>
  <si>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</si>
  <si>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</si>
  <si>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</si>
  <si>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</si>
  <si>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</si>
  <si>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</si>
  <si>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</si>
  <si>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</si>
  <si>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</si>
  <si>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</si>
  <si>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</si>
  <si>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</si>
  <si>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</si>
  <si>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</si>
  <si>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</si>
  <si>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</si>
  <si>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</si>
  <si>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</si>
  <si>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</si>
  <si>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</si>
  <si>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</si>
  <si>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</si>
  <si>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</si>
  <si>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</si>
  <si>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</si>
  <si>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</si>
  <si>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</si>
  <si>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</si>
  <si>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</si>
  <si>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</si>
  <si>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</si>
  <si>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</si>
  <si>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</si>
  <si>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</si>
  <si>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</si>
  <si>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</si>
  <si>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</si>
  <si>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</si>
  <si>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</si>
  <si>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</si>
  <si>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</si>
  <si>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</si>
  <si>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</si>
  <si>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</si>
  <si>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</si>
  <si>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</si>
  <si>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</si>
  <si>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</si>
  <si>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</si>
  <si>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</si>
  <si>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</si>
  <si>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</si>
  <si>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</si>
  <si>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</si>
  <si>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</si>
  <si>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</si>
  <si>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</si>
  <si>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</si>
  <si>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</si>
  <si>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</si>
  <si>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</si>
  <si>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</si>
  <si>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</si>
  <si>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</si>
  <si>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</si>
  <si>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</si>
  <si>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</si>
  <si>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</si>
  <si>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</si>
  <si>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</si>
  <si>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</si>
  <si>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</si>
  <si>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</si>
  <si>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</si>
  <si>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</si>
  <si>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</si>
  <si>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</si>
  <si>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</si>
  <si>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</si>
  <si>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</si>
  <si>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</si>
  <si>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</si>
  <si>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</si>
  <si>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</si>
  <si>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</si>
  <si>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</si>
  <si>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</si>
  <si>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</si>
  <si>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</si>
  <si>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</si>
  <si>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</si>
  <si>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</si>
  <si>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</si>
  <si>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</si>
  <si>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</si>
  <si>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</si>
  <si>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</si>
  <si>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</si>
  <si>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</si>
  <si>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</si>
  <si>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</si>
  <si>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</si>
  <si>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</si>
  <si>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</si>
  <si>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</si>
  <si>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</si>
  <si>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</si>
  <si>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</si>
  <si>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</si>
  <si>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</si>
  <si>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</si>
  <si>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</si>
  <si>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</si>
  <si>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</si>
  <si>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</si>
  <si>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</si>
  <si>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</si>
  <si>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</si>
  <si>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</si>
  <si>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</si>
  <si>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</si>
  <si>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</si>
  <si>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</si>
  <si>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</si>
  <si>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</si>
  <si>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</si>
  <si>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</si>
  <si>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</si>
  <si>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</si>
  <si>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</si>
  <si>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</si>
  <si>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</si>
  <si>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</si>
  <si>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</si>
  <si>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</si>
  <si>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</si>
  <si>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</si>
  <si>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</si>
  <si>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</si>
  <si>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</si>
  <si>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</si>
  <si>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</si>
  <si>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</si>
  <si>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</si>
  <si>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</si>
  <si>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</si>
  <si>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</si>
  <si>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</si>
  <si>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</si>
  <si>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</si>
  <si>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</si>
  <si>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</si>
  <si>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</si>
  <si>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</si>
  <si>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</si>
  <si>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</si>
  <si>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</si>
  <si>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</si>
  <si>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</si>
  <si>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</si>
  <si>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</si>
  <si>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</si>
  <si>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</si>
  <si>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</si>
  <si>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</si>
  <si>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</si>
  <si>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</si>
  <si>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</si>
  <si>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</si>
  <si>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</si>
  <si>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</si>
  <si>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</si>
  <si>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</si>
  <si>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</si>
  <si>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</si>
  <si>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</si>
  <si>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</si>
  <si>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</si>
  <si>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</si>
  <si>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</si>
  <si>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</si>
  <si>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</si>
  <si>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</si>
  <si>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</si>
  <si>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</si>
  <si>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</si>
  <si>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</si>
  <si>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</si>
  <si>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</si>
  <si>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</si>
  <si>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</si>
  <si>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</si>
  <si>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</si>
  <si>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</si>
  <si>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</si>
  <si>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</si>
  <si>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</si>
  <si>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</si>
  <si>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</si>
  <si>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</si>
  <si>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</si>
  <si>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</si>
  <si>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</si>
  <si>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</si>
  <si>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</si>
  <si>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</si>
  <si>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</si>
  <si>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</si>
  <si>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</si>
  <si>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</si>
  <si>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</si>
  <si>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</si>
  <si>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</si>
  <si>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</si>
  <si>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</si>
  <si>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</si>
  <si>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</si>
  <si>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</si>
  <si>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</si>
  <si>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</si>
  <si>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</si>
  <si>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</si>
  <si>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</si>
  <si>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</si>
  <si>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</si>
  <si>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</si>
  <si>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</si>
  <si>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</si>
  <si>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</si>
  <si>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</si>
  <si>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</si>
  <si>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</si>
  <si>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</si>
  <si>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</si>
  <si>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</si>
  <si>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</si>
  <si>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</si>
  <si>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</si>
  <si>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</si>
  <si>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</si>
  <si>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</si>
  <si>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</si>
  <si>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</si>
  <si>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</si>
  <si>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</si>
  <si>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</si>
  <si>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</si>
  <si>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</si>
  <si>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</si>
  <si>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</si>
  <si>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</si>
  <si>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</si>
  <si>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</si>
  <si>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</si>
  <si>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</si>
  <si>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</si>
  <si>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</si>
  <si>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</si>
  <si>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</si>
  <si>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</si>
  <si>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</si>
  <si>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</si>
  <si>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</si>
  <si>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</si>
  <si>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</si>
  <si>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</si>
  <si>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</si>
  <si>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</si>
  <si>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</si>
  <si>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</si>
  <si>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</si>
  <si>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</si>
  <si>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</si>
  <si>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</si>
  <si>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</si>
  <si>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</si>
  <si>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</si>
  <si>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</si>
  <si>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</si>
  <si>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</si>
  <si>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</si>
  <si>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</si>
  <si>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</si>
  <si>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</si>
  <si>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</si>
  <si>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</si>
  <si>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</si>
  <si>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</si>
  <si>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</si>
  <si>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</si>
  <si>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</si>
  <si>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</si>
  <si>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</si>
  <si>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</si>
  <si>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</si>
  <si>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</si>
  <si>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</si>
  <si>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</si>
  <si>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</si>
  <si>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</si>
  <si>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</si>
  <si>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</si>
  <si>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</si>
  <si>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</si>
  <si>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</si>
  <si>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</si>
  <si>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</si>
  <si>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</si>
  <si>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</si>
  <si>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</si>
  <si>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</si>
  <si>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</si>
  <si>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</si>
  <si>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</si>
  <si>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</si>
  <si>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</si>
  <si>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</si>
  <si>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</si>
  <si>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</si>
  <si>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</si>
  <si>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</si>
  <si>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</si>
  <si>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</si>
  <si>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</si>
  <si>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</si>
  <si>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</si>
  <si>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</si>
  <si>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</si>
  <si>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</si>
  <si>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</si>
  <si>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</si>
  <si>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</si>
  <si>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</si>
  <si>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</si>
  <si>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</si>
  <si>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</si>
  <si>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</si>
  <si>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</si>
  <si>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</si>
  <si>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</si>
  <si>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</si>
  <si>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</si>
  <si>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</si>
  <si>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</si>
  <si>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</si>
  <si>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</si>
  <si>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</si>
  <si>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</si>
  <si>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</si>
  <si>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</si>
  <si>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</si>
  <si>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</si>
  <si>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</si>
  <si>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</si>
  <si>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</si>
  <si>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</si>
  <si>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</si>
  <si>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</si>
  <si>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</si>
  <si>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</si>
  <si>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</si>
  <si>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</si>
  <si>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</si>
  <si>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</si>
  <si>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</si>
  <si>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</si>
  <si>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</si>
  <si>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</si>
  <si>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</si>
  <si>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</si>
  <si>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</si>
  <si>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</si>
  <si>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</si>
  <si>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</si>
  <si>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</si>
  <si>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</si>
  <si>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</si>
  <si>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</si>
  <si>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</si>
  <si>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</si>
  <si>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</si>
  <si>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</si>
  <si>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</si>
  <si>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</si>
  <si>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</si>
  <si>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</si>
  <si>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</si>
  <si>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</si>
  <si>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</si>
  <si>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</si>
  <si>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</si>
  <si>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</si>
  <si>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</si>
  <si>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</si>
  <si>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</si>
  <si>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</si>
  <si>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</si>
  <si>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</si>
  <si>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</si>
  <si>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</si>
  <si>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</si>
  <si>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</si>
  <si>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</si>
  <si>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</si>
  <si>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</si>
  <si>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</si>
  <si>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</si>
  <si>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</si>
  <si>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</si>
  <si>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</si>
  <si>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</si>
  <si>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</si>
  <si>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</si>
  <si>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</si>
  <si>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</si>
  <si>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</si>
  <si>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</si>
  <si>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</si>
  <si>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</si>
  <si>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</si>
  <si>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</si>
  <si>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</si>
  <si>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</si>
  <si>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</si>
  <si>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</si>
  <si>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</si>
  <si>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</si>
  <si>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</si>
  <si>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</si>
  <si>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</si>
  <si>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</si>
  <si>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</si>
  <si>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</si>
  <si>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</si>
  <si>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</si>
  <si>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</si>
  <si>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</si>
  <si>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</si>
  <si>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</si>
  <si>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</si>
  <si>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</si>
  <si>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</si>
  <si>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</si>
  <si>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</si>
  <si>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</si>
  <si>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</si>
  <si>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</si>
  <si>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</si>
  <si>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</si>
  <si>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</si>
  <si>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</si>
  <si>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</si>
  <si>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</si>
  <si>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</si>
  <si>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</si>
  <si>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</si>
  <si>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</si>
  <si>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</si>
  <si>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</si>
  <si>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</si>
  <si>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</si>
  <si>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</si>
  <si>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</si>
  <si>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</si>
  <si>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</si>
  <si>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</si>
  <si>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</si>
  <si>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</si>
  <si>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</si>
  <si>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</si>
  <si>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</si>
  <si>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</si>
  <si>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</si>
  <si>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</si>
  <si>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</si>
  <si>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</si>
  <si>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</si>
  <si>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</si>
  <si>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</si>
  <si>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</si>
  <si>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</si>
  <si>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</si>
  <si>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</si>
  <si>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</si>
  <si>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</si>
  <si>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</si>
  <si>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</si>
  <si>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</si>
  <si>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</si>
  <si>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</si>
  <si>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</si>
  <si>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</si>
  <si>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</si>
  <si>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</si>
  <si>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</si>
  <si>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</si>
  <si>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</si>
  <si>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</si>
  <si>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</si>
  <si>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</si>
  <si>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</si>
  <si>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</si>
  <si>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</si>
  <si>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</si>
  <si>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</si>
  <si>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</si>
  <si>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</si>
  <si>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</si>
  <si>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</si>
  <si>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</si>
  <si>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</si>
  <si>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</si>
  <si>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</si>
  <si>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</si>
  <si>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</si>
  <si>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</si>
  <si>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</si>
  <si>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</si>
  <si>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</si>
  <si>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</si>
  <si>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</si>
  <si>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</si>
  <si>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</si>
  <si>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</si>
  <si>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</si>
  <si>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</si>
  <si>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</si>
  <si>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</si>
  <si>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</si>
  <si>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</si>
  <si>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</si>
  <si>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</si>
  <si>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</si>
  <si>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</si>
  <si>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</si>
  <si>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</si>
  <si>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</si>
  <si>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</si>
  <si>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</si>
  <si>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</si>
  <si>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</si>
  <si>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</si>
  <si>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</si>
  <si>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</si>
  <si>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</si>
  <si>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</si>
  <si>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</si>
  <si>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</si>
  <si>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</si>
  <si>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</si>
  <si>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</si>
  <si>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</si>
  <si>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</si>
  <si>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</si>
  <si>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</si>
  <si>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</si>
  <si>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</si>
  <si>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</si>
  <si>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</si>
  <si>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</si>
  <si>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</si>
  <si>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</si>
  <si>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</si>
  <si>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</si>
  <si>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</si>
  <si>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</si>
  <si>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</si>
  <si>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</si>
  <si>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</si>
  <si>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</si>
  <si>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</si>
  <si>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</si>
  <si>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</si>
  <si>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</si>
  <si>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</si>
  <si>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</si>
  <si>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</si>
  <si>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</si>
  <si>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</si>
  <si>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</si>
  <si>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</si>
  <si>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</si>
  <si>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</si>
  <si>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</si>
  <si>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</si>
  <si>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</si>
  <si>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</si>
  <si>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</si>
  <si>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</si>
  <si>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</si>
  <si>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</si>
  <si>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</si>
  <si>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</si>
  <si>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</si>
  <si>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</si>
  <si>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</si>
  <si>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</si>
  <si>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</si>
  <si>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</si>
  <si>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</si>
  <si>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</si>
  <si>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</si>
  <si>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</si>
  <si>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</si>
  <si>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</si>
  <si>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</si>
  <si>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</si>
  <si>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</si>
  <si>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</si>
  <si>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</si>
  <si>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</si>
  <si>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</si>
  <si>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</si>
  <si>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</si>
  <si>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</si>
  <si>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</si>
  <si>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</si>
  <si>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</si>
  <si>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</si>
  <si>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</si>
  <si>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</si>
  <si>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</si>
  <si>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</si>
  <si>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</si>
  <si>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</si>
  <si>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</si>
  <si>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</si>
  <si>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</si>
  <si>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</si>
  <si>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</si>
  <si>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</si>
  <si>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</si>
  <si>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</si>
  <si>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</si>
  <si>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</si>
  <si>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</si>
  <si>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</si>
  <si>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</si>
  <si>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</si>
  <si>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</si>
  <si>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</si>
  <si>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</si>
  <si>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</si>
  <si>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</si>
  <si>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</si>
  <si>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</si>
  <si>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</si>
  <si>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</si>
  <si>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</si>
  <si>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</si>
  <si>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</si>
  <si>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</si>
  <si>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</si>
  <si>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</si>
  <si>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</si>
  <si>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</si>
  <si>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</si>
  <si>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</si>
  <si>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</si>
  <si>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</si>
  <si>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</si>
  <si>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</si>
  <si>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</si>
  <si>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</si>
  <si>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</si>
  <si>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</si>
  <si>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</si>
  <si>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</si>
  <si>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</si>
  <si>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</si>
  <si>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</si>
  <si>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</si>
  <si>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</si>
  <si>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</si>
  <si>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</si>
  <si>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</si>
  <si>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</si>
  <si>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</si>
  <si>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</si>
  <si>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</si>
  <si>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</si>
  <si>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</si>
  <si>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</si>
  <si>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</si>
  <si>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</si>
  <si>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</si>
  <si>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</si>
  <si>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</si>
  <si>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</si>
  <si>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</si>
  <si>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</si>
  <si>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</si>
  <si>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</si>
  <si>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</si>
  <si>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</si>
  <si>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</si>
  <si>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</si>
  <si>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</si>
  <si>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</si>
  <si>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</si>
  <si>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</si>
  <si>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</si>
  <si>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</si>
  <si>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</si>
  <si>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</si>
  <si>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</si>
  <si>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</si>
  <si>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</si>
  <si>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</si>
  <si>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</si>
  <si>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</si>
  <si>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</si>
  <si>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</si>
  <si>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</si>
  <si>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</si>
  <si>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</si>
  <si>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</si>
  <si>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</si>
  <si>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</si>
  <si>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</si>
  <si>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</si>
  <si>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</si>
  <si>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</si>
  <si>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</si>
  <si>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</si>
  <si>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</si>
  <si>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</si>
  <si>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</si>
  <si>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</si>
  <si>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</si>
  <si>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</si>
  <si>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</si>
  <si>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</si>
  <si>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</si>
  <si>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</si>
  <si>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</si>
  <si>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</si>
  <si>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</si>
  <si>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</si>
  <si>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</si>
  <si>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</si>
  <si>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</si>
  <si>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</si>
  <si>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</si>
  <si>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</si>
  <si>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</si>
  <si>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</si>
  <si>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</si>
  <si>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</si>
  <si>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</si>
  <si>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</si>
  <si>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</si>
  <si>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</si>
  <si>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</si>
  <si>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</si>
  <si>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</si>
  <si>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</si>
  <si>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</si>
  <si>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</si>
  <si>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</si>
  <si>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</si>
  <si>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</si>
  <si>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</si>
  <si>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</si>
  <si>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</si>
  <si>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</si>
  <si>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</si>
  <si>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</si>
  <si>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</si>
  <si>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</si>
  <si>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</si>
  <si>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</si>
  <si>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</si>
  <si>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</si>
  <si>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</si>
  <si>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</si>
  <si>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</si>
  <si>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</si>
  <si>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</si>
  <si>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</si>
  <si>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</si>
  <si>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</si>
  <si>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</si>
  <si>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</si>
  <si>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</si>
  <si>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</si>
  <si>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</si>
  <si>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</si>
  <si>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</si>
  <si>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</si>
  <si>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</si>
  <si>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</si>
  <si>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</si>
  <si>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</si>
  <si>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</si>
  <si>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</si>
  <si>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</si>
  <si>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</si>
  <si>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</si>
  <si>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</si>
  <si>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</si>
  <si>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</si>
  <si>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</si>
  <si>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</si>
  <si>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</si>
  <si>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</si>
  <si>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</si>
  <si>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</si>
  <si>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</si>
  <si>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</si>
  <si>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</si>
  <si>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</si>
  <si>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</si>
  <si>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</si>
  <si>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</si>
  <si>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</si>
  <si>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</si>
  <si>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</si>
  <si>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</si>
  <si>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</si>
  <si>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</si>
  <si>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</si>
  <si>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</si>
  <si>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</si>
  <si>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</si>
  <si>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</si>
  <si>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</si>
  <si>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</si>
  <si>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</si>
  <si>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</si>
  <si>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</si>
  <si>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</si>
  <si>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</si>
  <si>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</si>
  <si>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</si>
  <si>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</si>
  <si>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</si>
  <si>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</si>
  <si>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</si>
  <si>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</si>
  <si>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</si>
  <si>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</si>
  <si>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</si>
  <si>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</si>
  <si>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</si>
  <si>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</si>
  <si>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</si>
  <si>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</si>
  <si>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</si>
  <si>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</si>
  <si>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</si>
  <si>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</si>
  <si>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</si>
  <si>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</si>
  <si>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</si>
  <si>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</si>
  <si>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</si>
  <si>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</si>
  <si>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</si>
  <si>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</si>
  <si>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</si>
  <si>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</si>
  <si>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</si>
  <si>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</si>
  <si>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</si>
  <si>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</si>
  <si>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</si>
  <si>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</si>
  <si>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</si>
  <si>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</si>
  <si>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</si>
  <si>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</si>
  <si>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</si>
  <si>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</si>
  <si>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</si>
  <si>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</si>
  <si>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</si>
  <si>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</si>
  <si>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</si>
  <si>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</si>
  <si>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</si>
  <si>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</si>
  <si>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</si>
  <si>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</si>
  <si>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</si>
  <si>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</si>
  <si>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</si>
  <si>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</si>
  <si>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</si>
  <si>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</si>
  <si>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</si>
  <si>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</si>
  <si>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</si>
  <si>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</si>
  <si>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</si>
  <si>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</si>
  <si>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</si>
  <si>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</si>
  <si>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</si>
  <si>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</si>
  <si>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</si>
  <si>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</si>
  <si>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</si>
  <si>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</si>
  <si>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</si>
  <si>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</si>
  <si>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</si>
  <si>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</si>
  <si>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</si>
  <si>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</si>
  <si>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</si>
  <si>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</si>
  <si>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</si>
  <si>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</si>
  <si>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</si>
  <si>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</si>
  <si>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</si>
  <si>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</si>
  <si>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</si>
  <si>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</si>
  <si>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</si>
  <si>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</si>
  <si>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</si>
  <si>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</si>
  <si>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</si>
  <si>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</si>
  <si>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</si>
  <si>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</si>
  <si>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</si>
  <si>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</si>
  <si>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</si>
  <si>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</si>
  <si>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</si>
  <si>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</si>
  <si>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</si>
  <si>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</si>
  <si>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</si>
  <si>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</si>
  <si>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</si>
  <si>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</si>
  <si>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</si>
  <si>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</si>
  <si>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</si>
  <si>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</si>
  <si>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</si>
  <si>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</si>
  <si>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</si>
  <si>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</si>
  <si>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</si>
  <si>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</si>
  <si>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</si>
  <si>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</si>
  <si>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</si>
  <si>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</si>
  <si>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</si>
  <si>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</si>
  <si>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</si>
  <si>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</si>
  <si>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</si>
  <si>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</si>
  <si>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</si>
  <si>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</si>
  <si>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</si>
  <si>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</si>
  <si>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</si>
  <si>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</si>
  <si>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</si>
  <si>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</si>
  <si>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</si>
  <si>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</si>
  <si>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</si>
  <si>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</si>
  <si>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</si>
  <si>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</si>
  <si>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</si>
  <si>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</si>
  <si>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</si>
  <si>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</si>
  <si>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</si>
  <si>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</si>
  <si>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</si>
  <si>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</si>
  <si>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</si>
  <si>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</si>
  <si>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</si>
  <si>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</si>
  <si>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</si>
  <si>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</si>
  <si>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</si>
  <si>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</si>
  <si>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</si>
  <si>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</si>
  <si>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</si>
  <si>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</si>
  <si>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</si>
  <si>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</si>
  <si>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</si>
  <si>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</si>
  <si>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</si>
  <si>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</si>
  <si>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</si>
  <si>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</si>
  <si>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</si>
  <si>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</si>
  <si>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</si>
  <si>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</si>
  <si>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</si>
  <si>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</si>
  <si>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</si>
  <si>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</si>
  <si>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</si>
  <si>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</si>
  <si>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</si>
  <si>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</si>
  <si>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</si>
  <si>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</si>
  <si>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</si>
  <si>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</si>
  <si>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</si>
  <si>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</si>
  <si>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</si>
  <si>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</si>
  <si>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</si>
  <si>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</si>
  <si>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</si>
  <si>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</si>
  <si>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</si>
  <si>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</si>
  <si>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</si>
  <si>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</si>
  <si>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</si>
  <si>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</si>
  <si>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</si>
  <si>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</si>
  <si>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</si>
  <si>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</si>
  <si>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</si>
  <si>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</si>
  <si>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</si>
  <si>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</si>
  <si>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</si>
  <si>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</si>
  <si>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</si>
  <si>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</si>
  <si>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</si>
  <si>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</si>
  <si>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</si>
  <si>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</si>
  <si>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</si>
  <si>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</si>
  <si>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</si>
  <si>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</si>
  <si>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</si>
  <si>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</si>
  <si>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</si>
  <si>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</si>
  <si>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</si>
  <si>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</si>
  <si>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</si>
  <si>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</si>
  <si>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</si>
  <si>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</si>
  <si>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</si>
  <si>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</si>
  <si>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</si>
  <si>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</si>
  <si>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</si>
  <si>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</si>
  <si>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</si>
  <si>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</si>
  <si>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</si>
  <si>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</si>
  <si>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</si>
  <si>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</si>
  <si>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</si>
  <si>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</si>
  <si>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</si>
  <si>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</si>
  <si>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</si>
  <si>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</si>
  <si>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</si>
  <si>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</si>
  <si>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</si>
  <si>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</si>
  <si>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</si>
  <si>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</si>
  <si>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</si>
  <si>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</si>
  <si>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</si>
  <si>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</si>
  <si>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</si>
  <si>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</si>
  <si>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</si>
  <si>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</si>
  <si>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</si>
  <si>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</si>
  <si>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</si>
  <si>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</si>
  <si>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</si>
  <si>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</si>
  <si>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</si>
  <si>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</si>
  <si>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</si>
  <si>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</si>
  <si>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</si>
  <si>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</si>
  <si>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</si>
  <si>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</si>
  <si>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</si>
  <si>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</si>
  <si>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</si>
  <si>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</si>
  <si>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</si>
  <si>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</si>
  <si>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</si>
  <si>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</si>
  <si>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</si>
  <si>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</si>
  <si>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</si>
  <si>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</si>
  <si>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</si>
  <si>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</si>
  <si>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</si>
  <si>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</si>
  <si>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</si>
  <si>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</si>
  <si>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</si>
  <si>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</si>
  <si>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</si>
  <si>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</si>
  <si>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</si>
  <si>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</si>
  <si>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</si>
  <si>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</si>
  <si>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</si>
  <si>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</si>
  <si>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</si>
  <si>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</si>
  <si>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</si>
  <si>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</si>
  <si>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</si>
  <si>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</si>
  <si>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</si>
  <si>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</si>
  <si>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</si>
  <si>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</si>
  <si>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</si>
  <si>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</si>
  <si>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</si>
  <si>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</si>
  <si>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</si>
  <si>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</si>
  <si>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</si>
  <si>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</si>
  <si>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</si>
  <si>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</si>
  <si>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</si>
  <si>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</si>
  <si>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</si>
  <si>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</si>
  <si>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</si>
  <si>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</si>
  <si>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</si>
  <si>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</si>
  <si>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</si>
  <si>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</si>
  <si>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</si>
  <si>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</si>
  <si>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</si>
  <si>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</si>
  <si>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</si>
  <si>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</si>
  <si>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</si>
  <si>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</si>
  <si>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</si>
  <si>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</si>
  <si>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</si>
  <si>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</si>
  <si>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</si>
  <si>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</si>
  <si>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</si>
  <si>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</si>
  <si>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</si>
  <si>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</si>
  <si>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</si>
  <si>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</si>
  <si>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</si>
  <si>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</si>
  <si>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</si>
  <si>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</si>
  <si>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</si>
  <si>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</si>
  <si>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</si>
  <si>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</si>
  <si>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</si>
  <si>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</si>
  <si>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</si>
  <si>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</si>
  <si>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</si>
  <si>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</si>
  <si>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</si>
  <si>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</si>
  <si>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</si>
  <si>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</si>
  <si>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</si>
  <si>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</si>
  <si>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</si>
  <si>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</si>
  <si>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</si>
  <si>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</si>
  <si>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</si>
  <si>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</si>
  <si>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</si>
  <si>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</si>
  <si>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</si>
  <si>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</si>
  <si>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</si>
  <si>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</si>
  <si>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</si>
  <si>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</si>
  <si>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</si>
  <si>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</si>
  <si>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</si>
  <si>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</si>
  <si>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</si>
  <si>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</si>
  <si>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</si>
  <si>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</si>
  <si>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</si>
  <si>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</si>
  <si>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</si>
  <si>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</si>
  <si>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</si>
  <si>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</si>
  <si>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</si>
  <si>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</si>
  <si>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</si>
  <si>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</si>
  <si>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</si>
  <si>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</si>
  <si>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</si>
  <si>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</si>
  <si>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</si>
  <si>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</si>
  <si>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</si>
  <si>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</si>
  <si>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</si>
  <si>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</si>
  <si>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</si>
  <si>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</si>
  <si>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</si>
  <si>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</si>
  <si>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</si>
  <si>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</si>
  <si>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</si>
  <si>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</si>
  <si>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</si>
  <si>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</si>
  <si>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</si>
  <si>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</si>
  <si>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</si>
  <si>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</si>
  <si>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</si>
  <si>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</si>
  <si>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</si>
  <si>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</si>
  <si>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</si>
  <si>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</si>
  <si>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</si>
  <si>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</si>
  <si>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</si>
  <si>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</si>
  <si>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</si>
  <si>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</si>
  <si>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</si>
  <si>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</si>
  <si>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</si>
  <si>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</si>
  <si>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</si>
  <si>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</si>
  <si>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</si>
  <si>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</si>
  <si>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</si>
  <si>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</si>
  <si>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</si>
  <si>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</si>
  <si>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</si>
  <si>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</si>
  <si>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</si>
  <si>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</si>
  <si>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</si>
  <si>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</si>
  <si>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</si>
  <si>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</si>
  <si>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</si>
  <si>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</si>
  <si>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</si>
  <si>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</si>
  <si>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</si>
  <si>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</si>
  <si>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</si>
  <si>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</si>
  <si>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</si>
  <si>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</si>
  <si>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</si>
  <si>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</si>
  <si>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</si>
  <si>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</si>
  <si>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</si>
  <si>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</si>
  <si>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</si>
  <si>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</si>
  <si>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</si>
  <si>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</si>
  <si>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</si>
  <si>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</si>
  <si>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</si>
  <si>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</si>
  <si>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</si>
  <si>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</si>
  <si>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</si>
  <si>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</si>
  <si>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</si>
  <si>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</si>
  <si>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</si>
  <si>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</si>
  <si>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</si>
  <si>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</si>
  <si>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</si>
  <si>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</si>
  <si>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</si>
  <si>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</si>
  <si>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</si>
  <si>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</si>
  <si>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</si>
  <si>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</si>
  <si>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</si>
  <si>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</si>
  <si>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</si>
  <si>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</si>
  <si>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</si>
  <si>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</si>
  <si>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</si>
  <si>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</si>
  <si>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</si>
  <si>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</si>
  <si>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</si>
  <si>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</si>
  <si>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</si>
  <si>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</si>
  <si>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</si>
  <si>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</si>
  <si>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</si>
  <si>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</si>
  <si>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</si>
  <si>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</si>
  <si>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</si>
  <si>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</si>
  <si>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</si>
  <si>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</si>
  <si>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</si>
  <si>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</si>
  <si>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</si>
  <si>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</si>
  <si>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</si>
  <si>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</si>
  <si>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</si>
  <si>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</si>
  <si>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</si>
  <si>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</si>
  <si>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</si>
  <si>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</si>
  <si>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</si>
  <si>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</si>
  <si>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</si>
  <si>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</si>
  <si>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</si>
  <si>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</si>
  <si>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</si>
  <si>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</si>
  <si>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</si>
  <si>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</si>
  <si>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</si>
  <si>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</si>
  <si>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</si>
  <si>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</si>
  <si>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</si>
  <si>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</si>
  <si>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</si>
  <si>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</si>
  <si>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</si>
  <si>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</si>
  <si>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</si>
  <si>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</si>
  <si>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</si>
  <si>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</si>
  <si>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</si>
  <si>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</si>
  <si>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</si>
  <si>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</si>
  <si>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</si>
  <si>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</si>
  <si>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</si>
  <si>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</si>
  <si>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</si>
  <si>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</si>
  <si>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</si>
  <si>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</si>
  <si>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</si>
  <si>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</si>
  <si>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</si>
  <si>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</si>
  <si>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</si>
  <si>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</si>
  <si>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</si>
  <si>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</si>
  <si>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</si>
  <si>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</si>
  <si>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</si>
  <si>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</si>
  <si>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</si>
  <si>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</si>
  <si>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</si>
  <si>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</si>
  <si>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</si>
  <si>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</si>
  <si>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</si>
  <si>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</si>
  <si>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</si>
  <si>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</si>
  <si>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</si>
  <si>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</si>
  <si>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</si>
  <si>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</si>
  <si>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</si>
  <si>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</si>
  <si>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</si>
  <si>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</si>
  <si>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</si>
  <si>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</si>
  <si>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</si>
  <si>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</si>
  <si>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</si>
  <si>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</si>
  <si>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</si>
  <si>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</si>
  <si>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</si>
  <si>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</si>
  <si>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</si>
  <si>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</si>
  <si>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</si>
  <si>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</si>
  <si>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</si>
  <si>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</si>
  <si>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</si>
  <si>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</si>
  <si>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</si>
  <si>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</si>
  <si>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</si>
  <si>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</si>
  <si>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</si>
  <si>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</si>
  <si>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</si>
  <si>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</si>
  <si>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</si>
  <si>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</si>
  <si>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</si>
  <si>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</si>
  <si>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</si>
  <si>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</si>
  <si>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</si>
  <si>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</si>
  <si>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</si>
  <si>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</si>
  <si>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</si>
  <si>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</si>
  <si>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</si>
  <si>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</si>
  <si>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</si>
  <si>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</si>
  <si>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</si>
  <si>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</si>
  <si>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</si>
  <si>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</si>
  <si>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</si>
  <si>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</si>
  <si>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</si>
  <si>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</si>
  <si>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</si>
  <si>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</si>
  <si>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</si>
  <si>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</si>
  <si>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</si>
  <si>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</si>
  <si>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</si>
  <si>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</si>
  <si>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</si>
  <si>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</si>
  <si>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</si>
  <si>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</si>
  <si>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</si>
  <si>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</si>
  <si>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</si>
  <si>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</si>
  <si>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</si>
  <si>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</si>
  <si>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</si>
  <si>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</si>
  <si>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</si>
  <si>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</si>
  <si>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</si>
  <si>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</si>
  <si>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</si>
  <si>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</si>
  <si>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</si>
  <si>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</si>
  <si>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</si>
  <si>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</si>
  <si>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</si>
  <si>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</si>
  <si>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</si>
  <si>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</si>
  <si>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</si>
  <si>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</si>
  <si>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</si>
  <si>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</si>
  <si>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</si>
  <si>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</si>
  <si>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</si>
  <si>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</si>
  <si>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</si>
  <si>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</si>
  <si>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</si>
  <si>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</si>
  <si>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</si>
  <si>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</si>
  <si>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</si>
  <si>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</si>
  <si>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</si>
  <si>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</si>
  <si>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</si>
  <si>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</si>
  <si>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</si>
  <si>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</si>
  <si>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</si>
  <si>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</si>
  <si>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</si>
  <si>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</si>
  <si>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</si>
  <si>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</si>
  <si>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</si>
  <si>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</si>
  <si>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</si>
  <si>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</si>
  <si>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</si>
  <si>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</si>
  <si>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</si>
  <si>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</si>
  <si>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</si>
  <si>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</si>
  <si>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</si>
  <si>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</si>
  <si>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</si>
  <si>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</si>
  <si>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</si>
  <si>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</si>
  <si>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</si>
  <si>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</si>
  <si>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</si>
  <si>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</si>
  <si>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</si>
  <si>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</si>
  <si>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</si>
  <si>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</si>
  <si>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</si>
  <si>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</si>
  <si>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</si>
  <si>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</si>
  <si>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</si>
  <si>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</si>
  <si>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</si>
  <si>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</si>
  <si>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</si>
  <si>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</si>
  <si>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</si>
  <si>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</si>
  <si>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</si>
  <si>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</si>
  <si>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</si>
  <si>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</si>
  <si>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</si>
  <si>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</si>
  <si>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</si>
  <si>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</si>
  <si>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</si>
  <si>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</si>
  <si>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</si>
  <si>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</si>
  <si>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</si>
  <si>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</si>
  <si>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</si>
  <si>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</si>
  <si>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</si>
  <si>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</si>
  <si>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</si>
  <si>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</si>
  <si>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</si>
  <si>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</si>
  <si>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</si>
  <si>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</si>
  <si>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</si>
  <si>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</si>
  <si>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</si>
  <si>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</si>
  <si>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</si>
  <si>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</si>
  <si>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</si>
  <si>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</si>
  <si>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</si>
  <si>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</si>
  <si>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</si>
  <si>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</si>
  <si>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</si>
  <si>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</si>
  <si>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</si>
  <si>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</si>
  <si>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</si>
  <si>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</si>
  <si>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</si>
  <si>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</si>
  <si>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</si>
  <si>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</si>
  <si>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</si>
  <si>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</si>
  <si>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</si>
  <si>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</si>
  <si>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</si>
  <si>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</si>
  <si>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</si>
  <si>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</si>
  <si>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</si>
  <si>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</si>
  <si>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</si>
  <si>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</si>
  <si>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</si>
  <si>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</si>
  <si>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</si>
  <si>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</si>
  <si>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</si>
  <si>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</si>
  <si>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</si>
  <si>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</si>
  <si>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</si>
  <si>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</si>
  <si>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</si>
  <si>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</si>
  <si>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</si>
  <si>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</si>
  <si>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</si>
  <si>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</si>
  <si>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</si>
  <si>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</si>
  <si>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</si>
  <si>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</si>
  <si>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</si>
  <si>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</si>
  <si>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</si>
  <si>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</si>
  <si>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</si>
  <si>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</si>
  <si>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</si>
  <si>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</si>
  <si>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</si>
  <si>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</si>
  <si>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</si>
  <si>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</si>
  <si>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</si>
  <si>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</si>
  <si>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</si>
  <si>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</si>
  <si>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</si>
  <si>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</si>
  <si>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</si>
  <si>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</si>
  <si>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</si>
  <si>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</si>
  <si>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</si>
  <si>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</si>
  <si>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</si>
  <si>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</si>
  <si>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</si>
  <si>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</si>
  <si>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</si>
  <si>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</si>
  <si>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</si>
  <si>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</si>
  <si>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</si>
  <si>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</si>
  <si>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</si>
  <si>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</si>
  <si>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</si>
  <si>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</si>
  <si>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</si>
  <si>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</si>
  <si>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</si>
  <si>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</si>
  <si>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</si>
  <si>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</si>
  <si>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</si>
  <si>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</si>
  <si>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</si>
  <si>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</si>
  <si>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</si>
  <si>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</si>
  <si>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</si>
  <si>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</si>
  <si>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</si>
  <si>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</si>
  <si>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</si>
  <si>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</si>
  <si>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</si>
  <si>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</si>
  <si>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</si>
  <si>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</si>
  <si>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</si>
  <si>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</si>
  <si>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</si>
  <si>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</si>
  <si>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</si>
  <si>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</si>
  <si>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</si>
  <si>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</si>
  <si>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</si>
  <si>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</si>
  <si>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</si>
  <si>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</si>
  <si>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</si>
  <si>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</si>
  <si>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</si>
  <si>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</si>
  <si>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</si>
  <si>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</si>
  <si>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</si>
  <si>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</si>
  <si>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</si>
  <si>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</si>
  <si>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</si>
  <si>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</si>
  <si>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</si>
  <si>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</si>
  <si>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</si>
  <si>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</si>
  <si>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</si>
  <si>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</si>
  <si>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</si>
  <si>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</si>
  <si>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</si>
  <si>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</si>
  <si>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</si>
  <si>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</si>
  <si>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</si>
  <si>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</si>
  <si>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</si>
  <si>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</si>
  <si>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</si>
  <si>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</si>
  <si>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</si>
  <si>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</si>
  <si>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</si>
  <si>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</si>
  <si>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</si>
  <si>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</si>
  <si>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</si>
  <si>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</si>
  <si>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</si>
  <si>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</si>
  <si>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</si>
  <si>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</si>
  <si>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</si>
  <si>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</si>
  <si>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</si>
  <si>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</si>
  <si>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</si>
  <si>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</si>
  <si>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</si>
  <si>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</si>
  <si>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</si>
  <si>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</si>
  <si>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</si>
  <si>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</si>
  <si>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</si>
  <si>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</si>
  <si>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</si>
  <si>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</si>
  <si>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</si>
  <si>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</si>
  <si>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</si>
  <si>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</si>
  <si>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</si>
  <si>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</si>
  <si>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</si>
  <si>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</si>
  <si>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</si>
  <si>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</si>
  <si>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</si>
  <si>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</si>
  <si>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</si>
  <si>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</si>
  <si>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</si>
  <si>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</si>
  <si>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</si>
  <si>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</si>
  <si>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</si>
  <si>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</si>
  <si>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</si>
  <si>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</si>
  <si>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</si>
  <si>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</si>
  <si>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</si>
  <si>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</si>
  <si>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</si>
  <si>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</si>
  <si>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</si>
  <si>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</si>
  <si>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</si>
  <si>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</si>
  <si>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</si>
  <si>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</si>
  <si>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</si>
  <si>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</si>
  <si>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</si>
  <si>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</si>
  <si>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</si>
  <si>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</si>
  <si>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</si>
  <si>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</si>
  <si>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</si>
  <si>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</si>
  <si>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</si>
  <si>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</si>
  <si>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</si>
  <si>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</si>
  <si>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</si>
  <si>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</si>
  <si>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</si>
  <si>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</si>
  <si>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</si>
  <si>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</si>
  <si>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</si>
  <si>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</si>
  <si>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</si>
  <si>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</si>
  <si>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</si>
  <si>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</si>
  <si>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</si>
  <si>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</si>
  <si>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</si>
  <si>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</si>
  <si>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</si>
  <si>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</si>
  <si>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</si>
  <si>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</si>
  <si>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</si>
  <si>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</si>
  <si>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</si>
  <si>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</si>
  <si>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</si>
  <si>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</si>
  <si>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</si>
  <si>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</si>
  <si>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</si>
  <si>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</si>
  <si>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</si>
  <si>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</si>
  <si>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</si>
  <si>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</si>
  <si>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</si>
  <si>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</si>
  <si>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</si>
  <si>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</si>
  <si>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</si>
  <si>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</si>
  <si>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</si>
  <si>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</si>
  <si>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</si>
  <si>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</si>
  <si>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</si>
  <si>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</si>
  <si>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</si>
  <si>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</si>
  <si>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</si>
  <si>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</si>
  <si>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</si>
  <si>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</si>
  <si>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</si>
  <si>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</si>
  <si>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</si>
  <si>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</si>
  <si>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</si>
  <si>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</si>
  <si>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</si>
  <si>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</si>
  <si>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</si>
  <si>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</si>
  <si>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</si>
  <si>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</si>
  <si>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</si>
  <si>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</si>
  <si>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</si>
  <si>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</si>
  <si>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</si>
  <si>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</si>
  <si>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</si>
  <si>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</si>
  <si>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</si>
  <si>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</si>
  <si>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</si>
  <si>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</si>
  <si>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</si>
  <si>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</si>
  <si>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</si>
  <si>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</si>
  <si>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</si>
  <si>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</si>
  <si>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</si>
  <si>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</si>
  <si>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</si>
  <si>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</si>
  <si>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</si>
  <si>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</si>
  <si>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</si>
  <si>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</si>
  <si>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</si>
  <si>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</si>
  <si>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</si>
  <si>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</si>
  <si>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</si>
  <si>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</si>
  <si>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</si>
  <si>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</si>
  <si>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</si>
  <si>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</si>
  <si>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</si>
  <si>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</si>
  <si>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</si>
  <si>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</si>
  <si>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</si>
  <si>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</si>
  <si>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</si>
  <si>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</si>
  <si>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</si>
  <si>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</si>
  <si>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</si>
  <si>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</si>
  <si>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</si>
  <si>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</si>
  <si>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</si>
  <si>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</si>
  <si>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</si>
  <si>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</si>
  <si>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</si>
  <si>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</si>
  <si>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</si>
  <si>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</si>
  <si>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</si>
  <si>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</si>
  <si>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</si>
  <si>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</si>
  <si>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</si>
  <si>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</si>
  <si>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</si>
  <si>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</si>
  <si>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</si>
  <si>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</si>
  <si>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</si>
  <si>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</si>
  <si>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</si>
  <si>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</si>
  <si>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</si>
  <si>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</si>
  <si>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</si>
  <si>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</si>
  <si>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</si>
  <si>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</si>
  <si>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</si>
  <si>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</si>
  <si>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</si>
  <si>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</si>
  <si>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</si>
  <si>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</si>
  <si>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</si>
  <si>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</si>
  <si>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</si>
  <si>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</si>
  <si>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</si>
  <si>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</si>
  <si>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</si>
  <si>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</si>
  <si>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</si>
  <si>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</si>
  <si>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</si>
  <si>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</si>
  <si>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</si>
  <si>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</si>
  <si>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</si>
  <si>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</si>
  <si>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</si>
  <si>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</si>
  <si>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</si>
  <si>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</si>
  <si>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</si>
  <si>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</si>
  <si>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</si>
  <si>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</si>
  <si>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</si>
  <si>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</si>
  <si>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</si>
  <si>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</si>
  <si>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</si>
  <si>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</si>
  <si>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</si>
  <si>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</si>
  <si>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</si>
  <si>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</si>
  <si>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</si>
  <si>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</si>
  <si>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</si>
  <si>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</si>
  <si>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</si>
  <si>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</si>
  <si>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</si>
  <si>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</si>
  <si>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</si>
  <si>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</si>
  <si>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</si>
  <si>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</si>
  <si>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</si>
  <si>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</si>
  <si>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</si>
  <si>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</si>
  <si>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</si>
  <si>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</si>
  <si>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</si>
  <si>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</si>
  <si>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</si>
  <si>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</si>
  <si>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</si>
  <si>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</si>
  <si>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</si>
  <si>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</si>
  <si>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</si>
  <si>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</si>
  <si>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</si>
  <si>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</si>
  <si>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</si>
  <si>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</si>
  <si>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</si>
  <si>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</si>
  <si>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</si>
  <si>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</si>
  <si>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</si>
  <si>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</si>
  <si>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</si>
  <si>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</si>
  <si>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</si>
  <si>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</si>
  <si>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</si>
  <si>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</si>
  <si>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</si>
  <si>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</si>
  <si>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</si>
  <si>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</si>
  <si>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</si>
  <si>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</si>
  <si>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</si>
  <si>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</si>
  <si>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</si>
  <si>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</si>
  <si>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</si>
  <si>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</si>
  <si>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</si>
  <si>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</si>
  <si>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</si>
  <si>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</si>
  <si>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</si>
  <si>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</si>
  <si>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</si>
  <si>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</si>
  <si>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</si>
  <si>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</si>
  <si>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</si>
  <si>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</si>
  <si>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</si>
  <si>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</si>
  <si>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</si>
  <si>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</si>
  <si>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</si>
  <si>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</si>
  <si>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</si>
  <si>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</si>
  <si>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</si>
  <si>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</si>
  <si>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</si>
  <si>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</si>
  <si>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</si>
  <si>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</si>
  <si>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</si>
  <si>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</si>
  <si>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</si>
  <si>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</si>
  <si>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</si>
  <si>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</si>
  <si>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</si>
  <si>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</si>
  <si>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</si>
  <si>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</si>
  <si>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</si>
  <si>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</si>
  <si>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</si>
  <si>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</si>
  <si>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</si>
  <si>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</si>
  <si>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</si>
  <si>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</si>
  <si>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</si>
  <si>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</si>
  <si>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</si>
  <si>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</si>
  <si>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</si>
  <si>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</si>
  <si>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</si>
  <si>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</si>
  <si>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</si>
  <si>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</si>
  <si>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</si>
  <si>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</si>
  <si>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</si>
  <si>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</si>
  <si>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</si>
  <si>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</si>
  <si>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</si>
  <si>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</si>
  <si>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</si>
  <si>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</si>
  <si>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</si>
  <si>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</si>
  <si>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</si>
  <si>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</si>
  <si>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</si>
  <si>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</si>
  <si>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</si>
  <si>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</si>
  <si>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</si>
  <si>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</si>
  <si>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</si>
  <si>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</si>
  <si>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</si>
  <si>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</si>
  <si>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</si>
  <si>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</si>
  <si>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</si>
  <si>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</si>
  <si>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</si>
  <si>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</si>
  <si>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</si>
  <si>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</si>
  <si>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</si>
  <si>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</si>
  <si>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</si>
  <si>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</si>
  <si>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</si>
  <si>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</si>
  <si>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</si>
  <si>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</si>
  <si>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</si>
  <si>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</si>
  <si>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</si>
  <si>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</si>
  <si>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</si>
  <si>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</si>
  <si>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</si>
  <si>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</si>
  <si>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</si>
  <si>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</si>
  <si>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</si>
  <si>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</si>
  <si>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</si>
  <si>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</si>
  <si>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</si>
  <si>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</si>
  <si>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</si>
  <si>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</si>
  <si>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</si>
  <si>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</si>
  <si>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</si>
  <si>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</si>
  <si>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</si>
  <si>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</si>
  <si>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</si>
  <si>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</si>
  <si>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</si>
  <si>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</si>
  <si>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</si>
  <si>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</si>
  <si>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</si>
  <si>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</si>
  <si>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</si>
  <si>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</si>
  <si>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</si>
  <si>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</si>
  <si>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</si>
  <si>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</si>
  <si>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</si>
  <si>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</si>
  <si>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</si>
  <si>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</si>
  <si>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</si>
  <si>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</si>
  <si>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</si>
  <si>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</si>
  <si>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</si>
  <si>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</si>
  <si>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</si>
  <si>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</si>
  <si>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</si>
  <si>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</si>
  <si>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</si>
  <si>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</si>
  <si>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</si>
  <si>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</si>
  <si>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</si>
  <si>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</si>
  <si>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</si>
  <si>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</si>
  <si>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</si>
  <si>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</si>
  <si>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</si>
  <si>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</si>
  <si>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</si>
  <si>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</si>
  <si>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</si>
  <si>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</si>
  <si>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</si>
  <si>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</si>
  <si>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</si>
  <si>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</si>
  <si>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</si>
  <si>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</si>
  <si>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</si>
  <si>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</si>
  <si>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</si>
  <si>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</si>
  <si>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</si>
  <si>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</si>
  <si>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</si>
  <si>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</si>
  <si>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</si>
  <si>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</si>
  <si>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</si>
  <si>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</si>
  <si>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</si>
  <si>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</si>
  <si>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</si>
  <si>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</si>
  <si>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</si>
  <si>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</si>
  <si>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</si>
  <si>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</si>
  <si>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</si>
  <si>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</si>
  <si>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</si>
  <si>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</si>
  <si>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</si>
  <si>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</si>
  <si>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</si>
  <si>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</si>
  <si>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</si>
  <si>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</si>
  <si>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</si>
  <si>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</si>
  <si>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</si>
  <si>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</si>
  <si>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</si>
  <si>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</si>
  <si>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</si>
  <si>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</si>
  <si>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</si>
  <si>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</si>
  <si>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</si>
  <si>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</si>
  <si>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</si>
  <si>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</si>
  <si>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</si>
  <si>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</si>
  <si>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</si>
  <si>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</si>
  <si>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</si>
  <si>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</si>
  <si>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</si>
  <si>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</si>
  <si>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</si>
  <si>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</si>
  <si>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</si>
  <si>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</si>
  <si>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</si>
  <si>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</si>
  <si>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</si>
  <si>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</si>
  <si>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</si>
  <si>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</si>
  <si>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</si>
  <si>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</si>
  <si>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</si>
  <si>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</si>
  <si>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</si>
  <si>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</si>
  <si>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</si>
  <si>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</si>
  <si>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</si>
  <si>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</si>
  <si>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</si>
  <si>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</si>
  <si>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</si>
  <si>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</si>
  <si>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</si>
  <si>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</si>
  <si>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</si>
  <si>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</si>
  <si>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</si>
  <si>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</si>
  <si>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</si>
  <si>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</si>
  <si>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</si>
  <si>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</si>
  <si>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</si>
  <si>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</si>
  <si>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</si>
  <si>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</si>
  <si>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</si>
  <si>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</si>
  <si>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</si>
  <si>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</si>
  <si>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</si>
  <si>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</si>
  <si>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</si>
  <si>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</si>
  <si>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</si>
  <si>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</si>
  <si>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</si>
  <si>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</si>
  <si>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</si>
  <si>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</si>
  <si>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</si>
  <si>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</si>
  <si>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</si>
  <si>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</si>
  <si>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</si>
  <si>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</si>
  <si>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</si>
  <si>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</si>
  <si>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</si>
  <si>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</si>
  <si>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</si>
  <si>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</si>
  <si>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</si>
  <si>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</si>
  <si>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</si>
  <si>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</si>
  <si>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</si>
  <si>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</si>
  <si>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</si>
  <si>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</si>
  <si>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</si>
  <si>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</si>
  <si>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</si>
  <si>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</si>
  <si>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</si>
  <si>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</si>
  <si>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</si>
  <si>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</si>
  <si>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</si>
  <si>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</si>
  <si>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</si>
  <si>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</si>
  <si>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</si>
  <si>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</si>
  <si>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</si>
  <si>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</si>
  <si>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</si>
  <si>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</si>
  <si>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</si>
  <si>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</si>
  <si>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</si>
  <si>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</si>
  <si>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</si>
  <si>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</si>
  <si>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</si>
  <si>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</si>
  <si>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</si>
  <si>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</si>
  <si>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</si>
  <si>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</si>
  <si>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</si>
  <si>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</si>
  <si>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</si>
  <si>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</si>
  <si>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</si>
  <si>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</si>
  <si>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</si>
  <si>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</si>
  <si>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</si>
  <si>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</si>
  <si>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</si>
  <si>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</si>
  <si>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</si>
  <si>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</si>
  <si>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</si>
  <si>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</si>
  <si>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</si>
  <si>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</si>
  <si>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</si>
  <si>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</si>
  <si>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</si>
  <si>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</si>
  <si>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</si>
  <si>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</si>
  <si>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</si>
  <si>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</si>
  <si>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</si>
  <si>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</si>
  <si>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</si>
  <si>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</si>
  <si>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</si>
  <si>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</si>
  <si>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</si>
  <si>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</si>
  <si>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</si>
  <si>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</si>
  <si>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</si>
  <si>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</si>
  <si>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</si>
  <si>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</si>
  <si>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</si>
  <si>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</si>
  <si>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</si>
  <si>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</si>
  <si>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</si>
  <si>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</si>
  <si>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</si>
  <si>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</si>
  <si>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</si>
  <si>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</si>
  <si>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</si>
  <si>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</si>
  <si>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</si>
  <si>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</si>
  <si>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</si>
  <si>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</si>
  <si>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</si>
  <si>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</si>
  <si>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</si>
  <si>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</si>
  <si>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</si>
  <si>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</si>
  <si>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</si>
  <si>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</si>
  <si>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</si>
  <si>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</si>
  <si>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</si>
  <si>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</si>
  <si>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</si>
  <si>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</si>
  <si>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</si>
  <si>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</si>
  <si>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</si>
  <si>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</si>
  <si>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</si>
  <si>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</si>
  <si>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</si>
  <si>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</si>
  <si>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</si>
  <si>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</si>
  <si>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</si>
  <si>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</si>
  <si>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</si>
  <si>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</si>
  <si>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</si>
  <si>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</si>
  <si>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</si>
  <si>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</si>
  <si>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</si>
  <si>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</si>
  <si>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</si>
  <si>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</si>
  <si>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</si>
  <si>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</si>
  <si>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</si>
  <si>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</si>
  <si>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</si>
  <si>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</si>
  <si>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</si>
  <si>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</si>
  <si>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</si>
  <si>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</si>
  <si>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</si>
  <si>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</si>
  <si>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</si>
  <si>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</si>
  <si>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</si>
  <si>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</si>
  <si>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</si>
  <si>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</si>
  <si>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</si>
  <si>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</si>
  <si>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</si>
  <si>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</si>
  <si>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</si>
  <si>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</si>
  <si>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</si>
  <si>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</si>
  <si>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</si>
  <si>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</si>
  <si>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</si>
  <si>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</si>
  <si>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</si>
  <si>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</si>
  <si>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</si>
  <si>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</si>
  <si>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</si>
  <si>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</si>
  <si>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</si>
  <si>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</si>
  <si>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</si>
  <si>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</si>
  <si>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</si>
  <si>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</si>
  <si>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</si>
  <si>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</si>
  <si>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</si>
  <si>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</si>
  <si>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</si>
  <si>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</si>
  <si>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</si>
  <si>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</si>
  <si>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</si>
  <si>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</si>
  <si>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</si>
  <si>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</si>
  <si>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</si>
  <si>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</si>
  <si>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</si>
  <si>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</si>
  <si>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</si>
  <si>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</si>
  <si>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</si>
  <si>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</si>
  <si>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</si>
  <si>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</si>
  <si>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</si>
  <si>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</si>
  <si>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</si>
  <si>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</si>
  <si>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</si>
  <si>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</si>
  <si>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</si>
  <si>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</si>
  <si>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</si>
  <si>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</si>
  <si>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</si>
  <si>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</si>
  <si>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</si>
  <si>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</si>
  <si>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</si>
  <si>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</si>
  <si>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</si>
  <si>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</si>
  <si>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</si>
  <si>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</si>
  <si>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</si>
  <si>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</si>
  <si>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</si>
  <si>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</si>
  <si>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</si>
  <si>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</si>
  <si>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</si>
  <si>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</si>
  <si>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</si>
  <si>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</si>
  <si>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</si>
  <si>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</si>
  <si>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</si>
  <si>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</si>
  <si>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</si>
  <si>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</si>
  <si>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</si>
  <si>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</si>
  <si>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</si>
  <si>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</si>
  <si>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</si>
  <si>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</si>
  <si>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</si>
  <si>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</si>
  <si>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</si>
  <si>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</si>
  <si>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</si>
  <si>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</si>
  <si>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</si>
  <si>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</si>
  <si>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</si>
  <si>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</si>
  <si>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</si>
  <si>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</si>
  <si>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</si>
  <si>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</si>
  <si>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</si>
  <si>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</si>
  <si>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</si>
  <si>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</si>
  <si>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</si>
  <si>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</si>
  <si>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</si>
  <si>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</si>
  <si>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</si>
  <si>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</si>
  <si>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</si>
  <si>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</si>
  <si>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</si>
  <si>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</si>
  <si>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</si>
  <si>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</si>
  <si>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</si>
  <si>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</si>
  <si>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</si>
  <si>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</si>
  <si>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</si>
  <si>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</si>
  <si>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</si>
  <si>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</si>
  <si>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</si>
  <si>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</si>
  <si>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</si>
  <si>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</si>
  <si>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</si>
  <si>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</si>
  <si>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</si>
  <si>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</si>
  <si>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</si>
  <si>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</si>
  <si>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</si>
  <si>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</si>
  <si>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</si>
  <si>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</si>
  <si>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</si>
  <si>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</si>
  <si>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</si>
  <si>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</si>
  <si>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</si>
  <si>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</si>
  <si>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</si>
  <si>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</si>
  <si>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</si>
  <si>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</si>
  <si>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</si>
  <si>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</si>
  <si>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</si>
  <si>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</si>
  <si>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</si>
  <si>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</si>
  <si>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</si>
  <si>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</si>
  <si>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</si>
  <si>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</si>
  <si>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</si>
  <si>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</si>
  <si>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</si>
  <si>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</si>
  <si>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</si>
  <si>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</si>
  <si>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</si>
  <si>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</si>
  <si>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</si>
  <si>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</si>
  <si>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</si>
  <si>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</si>
  <si>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</si>
  <si>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</si>
  <si>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</si>
  <si>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</si>
  <si>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</si>
  <si>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</si>
  <si>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</si>
  <si>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</si>
  <si>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</si>
  <si>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</si>
  <si>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</si>
  <si>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</si>
  <si>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</si>
  <si>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</si>
  <si>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</si>
  <si>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</si>
  <si>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</si>
  <si>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</si>
  <si>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</si>
  <si>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</si>
  <si>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</si>
  <si>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</si>
  <si>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</si>
  <si>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</si>
  <si>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</si>
  <si>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</si>
  <si>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</si>
  <si>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</si>
  <si>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</si>
  <si>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</si>
  <si>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</si>
  <si>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</si>
  <si>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</si>
  <si>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</si>
  <si>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</si>
  <si>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</si>
  <si>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</si>
  <si>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</si>
  <si>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</si>
  <si>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</si>
  <si>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</si>
  <si>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</si>
  <si>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</si>
  <si>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</si>
  <si>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</si>
  <si>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</si>
  <si>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</si>
  <si>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</si>
  <si>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</si>
  <si>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</si>
  <si>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</si>
  <si>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</si>
  <si>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</si>
  <si>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</si>
  <si>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</si>
  <si>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</si>
  <si>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</si>
  <si>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</si>
  <si>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</si>
  <si>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</si>
  <si>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</si>
  <si>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</si>
  <si>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</si>
  <si>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</si>
  <si>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</si>
  <si>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</si>
  <si>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</si>
  <si>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</si>
  <si>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</si>
  <si>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</si>
  <si>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</si>
  <si>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</si>
  <si>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</si>
  <si>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</si>
  <si>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</si>
  <si>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</si>
  <si>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</si>
  <si>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</si>
  <si>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</si>
  <si>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</si>
  <si>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</si>
  <si>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</si>
  <si>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</si>
  <si>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</si>
  <si>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</si>
  <si>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</si>
  <si>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</si>
  <si>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</si>
  <si>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</si>
  <si>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</si>
  <si>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</si>
  <si>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</si>
  <si>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</si>
  <si>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</si>
  <si>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</si>
  <si>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</si>
  <si>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</si>
  <si>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</si>
  <si>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</si>
  <si>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</si>
  <si>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</si>
  <si>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</si>
  <si>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</si>
  <si>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</si>
  <si>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</si>
  <si>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</si>
  <si>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</si>
  <si>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</si>
  <si>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</si>
  <si>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</si>
  <si>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</si>
  <si>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</si>
  <si>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</si>
  <si>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</si>
  <si>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</si>
  <si>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</si>
  <si>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</si>
  <si>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</si>
  <si>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</si>
  <si>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</si>
  <si>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</si>
  <si>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</si>
  <si>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</si>
  <si>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</si>
  <si>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</si>
  <si>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</si>
  <si>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</si>
  <si>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</si>
  <si>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</si>
  <si>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</si>
  <si>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</si>
  <si>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</si>
  <si>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</si>
  <si>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</si>
  <si>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</si>
  <si>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</si>
  <si>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</si>
  <si>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</si>
  <si>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</si>
  <si>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</si>
  <si>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</si>
  <si>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</si>
  <si>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</si>
  <si>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</si>
  <si>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</si>
  <si>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</si>
  <si>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</si>
  <si>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</si>
  <si>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</si>
  <si>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</si>
  <si>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</si>
  <si>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</si>
  <si>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</si>
  <si>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</si>
  <si>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</si>
  <si>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</si>
  <si>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</si>
  <si>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</si>
  <si>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</si>
  <si>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</si>
  <si>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</si>
  <si>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</si>
  <si>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</si>
  <si>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</si>
  <si>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</si>
  <si>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</si>
  <si>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</si>
  <si>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</si>
  <si>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</si>
  <si>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</si>
  <si>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</si>
  <si>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</si>
  <si>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</si>
  <si>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</si>
  <si>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</si>
  <si>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</si>
  <si>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</si>
  <si>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</si>
  <si>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</si>
  <si>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</si>
  <si>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</si>
  <si>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</si>
  <si>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</si>
  <si>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</si>
  <si>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</si>
  <si>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</si>
  <si>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</si>
  <si>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</si>
  <si>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</si>
  <si>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</si>
  <si>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</si>
  <si>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</si>
  <si>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</si>
  <si>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</si>
  <si>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</si>
  <si>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</si>
  <si>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</si>
  <si>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</si>
  <si>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</si>
  <si>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</si>
  <si>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</si>
  <si>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</si>
  <si>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</si>
  <si>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</si>
  <si>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</si>
  <si>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</si>
  <si>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</si>
  <si>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</si>
  <si>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</si>
  <si>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</si>
  <si>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</si>
  <si>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</si>
  <si>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</si>
  <si>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</si>
  <si>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</si>
  <si>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</si>
  <si>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</si>
  <si>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</si>
  <si>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</si>
  <si>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</si>
  <si>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</si>
  <si>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</si>
  <si>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</si>
  <si>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</si>
  <si>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</si>
  <si>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</si>
  <si>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</si>
  <si>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</si>
  <si>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</si>
  <si>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</si>
  <si>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</si>
  <si>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</si>
  <si>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</si>
  <si>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</si>
  <si>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</si>
  <si>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</si>
  <si>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</si>
  <si>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</si>
  <si>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</si>
  <si>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</si>
  <si>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</si>
  <si>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</si>
  <si>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</si>
  <si>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</si>
  <si>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</si>
  <si>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</si>
  <si>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</si>
  <si>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</si>
  <si>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</si>
  <si>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</si>
  <si>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</si>
  <si>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</si>
  <si>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</si>
  <si>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</si>
  <si>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</si>
  <si>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</si>
  <si>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</si>
  <si>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</si>
  <si>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</si>
  <si>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</si>
  <si>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</si>
  <si>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</si>
  <si>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</si>
  <si>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</si>
  <si>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</si>
  <si>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</si>
  <si>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</si>
  <si>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</si>
  <si>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</si>
  <si>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</si>
  <si>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</si>
  <si>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</si>
  <si>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</si>
  <si>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</si>
  <si>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</si>
  <si>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</si>
  <si>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</si>
  <si>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</si>
  <si>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</si>
  <si>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</si>
  <si>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</si>
  <si>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</si>
  <si>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</si>
  <si>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</si>
  <si>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</si>
  <si>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</si>
  <si>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</si>
  <si>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</si>
  <si>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</si>
  <si>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</si>
  <si>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</si>
  <si>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</si>
  <si>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</si>
  <si>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</si>
  <si>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</si>
  <si>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</si>
  <si>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</si>
  <si>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</si>
  <si>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</si>
  <si>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</si>
  <si>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</si>
  <si>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</si>
  <si>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</si>
  <si>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</si>
  <si>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</si>
  <si>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</si>
  <si>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</si>
  <si>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</si>
  <si>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</si>
  <si>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</si>
  <si>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</si>
  <si>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</si>
  <si>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</si>
  <si>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</si>
  <si>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</si>
  <si>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</si>
  <si>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</si>
  <si>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</si>
  <si>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</si>
  <si>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</si>
  <si>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</si>
  <si>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</si>
  <si>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</si>
  <si>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</si>
  <si>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</si>
  <si>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</si>
  <si>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</si>
  <si>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</si>
  <si>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</si>
  <si>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</si>
  <si>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</si>
  <si>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</si>
  <si>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</si>
  <si>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</si>
  <si>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</si>
  <si>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</si>
  <si>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</si>
  <si>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</si>
  <si>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</si>
  <si>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</si>
  <si>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</si>
  <si>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</si>
  <si>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</si>
  <si>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</si>
  <si>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</si>
  <si>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</si>
  <si>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</si>
  <si>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</si>
  <si>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</si>
  <si>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</si>
  <si>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</si>
  <si>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</si>
  <si>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</si>
  <si>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</si>
  <si>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</si>
  <si>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</si>
  <si>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</si>
  <si>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</si>
  <si>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</si>
  <si>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</si>
  <si>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</si>
  <si>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</si>
  <si>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</si>
  <si>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</si>
  <si>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</si>
  <si>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</si>
  <si>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</si>
  <si>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</si>
  <si>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</si>
  <si>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</si>
  <si>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</si>
  <si>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</si>
  <si>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</si>
  <si>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</si>
  <si>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</si>
  <si>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</si>
  <si>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</si>
  <si>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</si>
  <si>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</si>
  <si>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</si>
  <si>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</si>
  <si>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</si>
  <si>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</si>
  <si>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</si>
  <si>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</si>
  <si>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</si>
  <si>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</si>
  <si>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</si>
  <si>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</si>
  <si>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</si>
  <si>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</si>
  <si>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</si>
  <si>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</si>
  <si>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</si>
  <si>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</si>
  <si>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</si>
  <si>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</si>
  <si>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</si>
  <si>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</si>
  <si>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</si>
  <si>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</si>
  <si>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</si>
  <si>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</si>
  <si>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</si>
  <si>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</si>
  <si>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</si>
  <si>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</si>
  <si>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</si>
  <si>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</si>
  <si>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</si>
  <si>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</si>
  <si>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</si>
  <si>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</si>
  <si>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</si>
  <si>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</si>
  <si>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</si>
  <si>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</si>
  <si>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</si>
  <si>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</si>
  <si>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</si>
  <si>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</si>
  <si>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</si>
  <si>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</si>
  <si>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</si>
  <si>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</si>
  <si>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</si>
  <si>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</si>
  <si>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</si>
  <si>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</si>
  <si>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</si>
  <si>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</si>
  <si>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</si>
  <si>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</si>
  <si>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</si>
  <si>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</si>
  <si>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</si>
  <si>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</si>
  <si>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</si>
  <si>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</si>
  <si>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</si>
  <si>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</si>
  <si>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</si>
  <si>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</si>
  <si>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</si>
  <si>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</si>
  <si>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</si>
  <si>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</si>
  <si>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</si>
  <si>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</si>
  <si>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</si>
  <si>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</si>
  <si>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</si>
  <si>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</si>
  <si>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</si>
  <si>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</si>
  <si>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</si>
  <si>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</si>
  <si>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</si>
  <si>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</si>
  <si>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</si>
  <si>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</si>
  <si>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</si>
  <si>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</si>
  <si>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</si>
  <si>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</si>
  <si>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</si>
  <si>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</si>
  <si>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</si>
  <si>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</si>
  <si>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</si>
  <si>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</si>
  <si>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</si>
  <si>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</si>
  <si>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</si>
  <si>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</si>
  <si>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</si>
  <si>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</si>
  <si>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</si>
  <si>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</si>
  <si>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</si>
  <si>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</si>
  <si>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</si>
  <si>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</si>
  <si>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</si>
  <si>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</si>
  <si>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</si>
  <si>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</si>
  <si>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</si>
  <si>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</si>
  <si>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</si>
  <si>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</si>
  <si>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</si>
  <si>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</si>
  <si>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</si>
  <si>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</si>
  <si>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</si>
  <si>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</si>
  <si>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</si>
  <si>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</si>
  <si>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</si>
  <si>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</si>
  <si>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</si>
  <si>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</si>
  <si>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</si>
  <si>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</si>
  <si>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</si>
  <si>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</si>
  <si>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</si>
  <si>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</si>
  <si>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</si>
  <si>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</si>
  <si>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</si>
  <si>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</si>
  <si>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</si>
  <si>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</si>
  <si>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</si>
  <si>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</si>
  <si>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</si>
  <si>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</si>
  <si>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</si>
  <si>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</si>
  <si>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</si>
  <si>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</si>
  <si>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</si>
  <si>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</si>
  <si>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</si>
  <si>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</si>
  <si>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</si>
  <si>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</si>
  <si>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</si>
  <si>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</si>
  <si>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</si>
  <si>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</si>
  <si>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</si>
  <si>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</si>
  <si>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</si>
  <si>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</si>
  <si>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</si>
  <si>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</si>
  <si>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</si>
  <si>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</si>
  <si>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</si>
  <si>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</si>
  <si>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</si>
  <si>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</si>
  <si>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</si>
  <si>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</si>
  <si>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</si>
  <si>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</si>
  <si>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</si>
  <si>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</si>
  <si>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</si>
  <si>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</si>
  <si>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</si>
  <si>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</si>
  <si>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</si>
  <si>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</si>
  <si>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</si>
  <si>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</si>
  <si>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</si>
  <si>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</si>
  <si>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</si>
  <si>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</si>
  <si>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</si>
  <si>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</si>
  <si>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</si>
  <si>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</si>
  <si>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</si>
  <si>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</si>
  <si>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</si>
  <si>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</si>
  <si>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</si>
  <si>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</si>
  <si>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</si>
  <si>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</si>
  <si>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</si>
  <si>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</si>
  <si>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</si>
  <si>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</si>
  <si>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</si>
  <si>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</si>
  <si>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</si>
  <si>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</si>
  <si>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</si>
  <si>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</si>
  <si>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</si>
  <si>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</si>
  <si>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</si>
  <si>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</si>
  <si>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</si>
  <si>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</si>
  <si>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</si>
  <si>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</si>
  <si>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</si>
  <si>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</si>
  <si>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</si>
  <si>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</si>
  <si>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</si>
  <si>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</si>
  <si>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</si>
  <si>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</si>
  <si>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</si>
  <si>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</si>
  <si>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</si>
  <si>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</si>
  <si>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</si>
  <si>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</si>
  <si>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</si>
  <si>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</si>
  <si>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</si>
  <si>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</si>
  <si>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</si>
  <si>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</si>
  <si>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</si>
  <si>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</si>
  <si>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</si>
  <si>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</si>
  <si>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</si>
  <si>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</si>
  <si>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</si>
  <si>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</si>
  <si>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</si>
  <si>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</si>
  <si>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</si>
  <si>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</si>
  <si>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</si>
  <si>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</si>
  <si>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</si>
  <si>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</si>
  <si>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</si>
  <si>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</si>
  <si>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</si>
  <si>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</si>
  <si>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</si>
  <si>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</si>
  <si>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</si>
  <si>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</si>
  <si>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</si>
  <si>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</si>
  <si>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</si>
  <si>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</si>
  <si>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</si>
  <si>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</si>
  <si>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</si>
  <si>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</si>
  <si>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</si>
  <si>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</si>
  <si>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</si>
  <si>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</si>
  <si>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</si>
  <si>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</si>
  <si>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</si>
  <si>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</si>
  <si>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</si>
  <si>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</si>
  <si>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</si>
  <si>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</si>
  <si>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</si>
  <si>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</si>
  <si>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</si>
  <si>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</si>
  <si>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</si>
  <si>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</si>
  <si>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</si>
  <si>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</si>
  <si>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</si>
  <si>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</si>
  <si>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</si>
  <si>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</si>
  <si>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</si>
  <si>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</si>
  <si>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</si>
  <si>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</si>
  <si>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</si>
  <si>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</si>
  <si>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</si>
  <si>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</si>
  <si>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</si>
  <si>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</si>
  <si>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</si>
  <si>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</si>
  <si>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</si>
  <si>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</si>
  <si>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</si>
  <si>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</si>
  <si>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</si>
  <si>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</si>
  <si>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</si>
  <si>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</si>
  <si>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</si>
  <si>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</si>
  <si>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</si>
  <si>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</si>
  <si>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</si>
  <si>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</si>
  <si>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</si>
  <si>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</si>
  <si>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</si>
  <si>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</si>
  <si>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</si>
  <si>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</si>
  <si>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</si>
  <si>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</si>
  <si>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</si>
  <si>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</si>
  <si>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</si>
  <si>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</si>
  <si>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</si>
  <si>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</si>
  <si>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</si>
  <si>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</si>
  <si>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</si>
  <si>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</si>
  <si>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</si>
  <si>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</si>
  <si>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</si>
  <si>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</si>
  <si>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</si>
  <si>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</si>
  <si>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</si>
  <si>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</si>
  <si>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</si>
  <si>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</si>
  <si>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</si>
  <si>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</si>
  <si>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</si>
  <si>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</si>
  <si>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</si>
  <si>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</si>
  <si>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</si>
  <si>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</si>
  <si>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</si>
  <si>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</si>
  <si>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</si>
  <si>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</si>
  <si>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</si>
  <si>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</si>
  <si>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</si>
  <si>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</si>
  <si>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</si>
  <si>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</si>
  <si>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</si>
  <si>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</si>
  <si>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</si>
  <si>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</si>
  <si>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</si>
  <si>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</si>
  <si>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</si>
  <si>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</si>
  <si>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</si>
  <si>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</si>
  <si>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</si>
  <si>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</si>
  <si>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</si>
  <si>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</si>
  <si>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</si>
  <si>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</si>
  <si>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</si>
  <si>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</si>
  <si>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</si>
  <si>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</si>
  <si>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</si>
  <si>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</si>
  <si>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</si>
  <si>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</si>
  <si>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</si>
  <si>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</si>
  <si>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</si>
  <si>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</si>
  <si>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</si>
  <si>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</si>
  <si>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</si>
  <si>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</si>
  <si>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</si>
  <si>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</si>
  <si>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</si>
  <si>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</si>
  <si>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</si>
  <si>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</si>
  <si>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</si>
  <si>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</si>
  <si>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</si>
  <si>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</si>
  <si>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</si>
  <si>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</si>
  <si>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</si>
  <si>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</si>
  <si>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</si>
  <si>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</si>
  <si>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</si>
  <si>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</si>
  <si>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</si>
  <si>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</si>
  <si>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</si>
  <si>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</si>
  <si>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</si>
  <si>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</si>
  <si>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</si>
  <si>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</si>
  <si>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</si>
  <si>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</si>
  <si>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</si>
  <si>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</si>
  <si>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</si>
  <si>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</si>
  <si>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</si>
  <si>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</si>
  <si>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</si>
  <si>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</si>
  <si>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</si>
  <si>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</si>
  <si>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</si>
  <si>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</si>
  <si>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</si>
  <si>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</si>
  <si>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</si>
  <si>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</si>
  <si>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</si>
  <si>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</si>
  <si>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</si>
  <si>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</si>
  <si>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</si>
  <si>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</si>
  <si>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</si>
  <si>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</si>
  <si>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</si>
  <si>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</si>
  <si>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</si>
  <si>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</si>
  <si>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</si>
  <si>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</si>
  <si>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</si>
  <si>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</si>
  <si>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</si>
  <si>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</si>
  <si>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</si>
  <si>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</si>
  <si>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</si>
  <si>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</si>
  <si>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</si>
  <si>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</si>
  <si>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</si>
  <si>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</si>
  <si>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</si>
  <si>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</si>
  <si>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</si>
  <si>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</si>
  <si>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</si>
  <si>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</si>
  <si>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</si>
  <si>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</si>
  <si>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</si>
  <si>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</si>
  <si>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</si>
  <si>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</si>
  <si>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</si>
  <si>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</si>
  <si>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</si>
  <si>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</si>
  <si>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</si>
  <si>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</si>
  <si>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</si>
  <si>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</si>
  <si>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</si>
  <si>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</si>
  <si>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</si>
  <si>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</si>
  <si>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</si>
  <si>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</si>
  <si>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</si>
  <si>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</si>
  <si>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</si>
  <si>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</si>
  <si>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</si>
  <si>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</si>
  <si>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</si>
  <si>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</si>
  <si>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</si>
  <si>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</si>
  <si>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</si>
  <si>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</si>
  <si>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</si>
  <si>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</si>
  <si>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</si>
  <si>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</si>
  <si>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</si>
  <si>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</si>
  <si>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</si>
  <si>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</si>
  <si>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</si>
  <si>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</si>
  <si>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</si>
  <si>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</si>
  <si>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</si>
  <si>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</si>
  <si>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</si>
  <si>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</si>
  <si>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</si>
  <si>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</si>
  <si>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</si>
  <si>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</si>
  <si>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</si>
  <si>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</si>
  <si>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</si>
  <si>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</si>
  <si>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</si>
  <si>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</si>
  <si>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</si>
  <si>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</si>
  <si>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</si>
  <si>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</si>
  <si>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</si>
  <si>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</si>
  <si>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</si>
  <si>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</si>
  <si>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</si>
  <si>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</si>
  <si>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</si>
  <si>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</si>
  <si>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</si>
  <si>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</si>
  <si>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</si>
  <si>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</si>
  <si>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</si>
  <si>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</si>
  <si>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</si>
  <si>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</si>
  <si>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</si>
  <si>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</si>
  <si>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</si>
  <si>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</si>
  <si>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</si>
  <si>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</si>
  <si>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</si>
  <si>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</si>
  <si>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</si>
  <si>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</si>
  <si>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</si>
  <si>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</si>
  <si>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</si>
  <si>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</si>
  <si>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</si>
  <si>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</si>
  <si>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</si>
  <si>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</si>
  <si>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</si>
  <si>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</si>
  <si>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</si>
  <si>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</si>
  <si>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</si>
  <si>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</si>
  <si>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</si>
  <si>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</si>
  <si>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</si>
  <si>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</si>
  <si>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</si>
  <si>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</si>
  <si>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</si>
  <si>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</si>
  <si>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</si>
  <si>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</si>
  <si>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</si>
  <si>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</si>
  <si>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</si>
  <si>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</si>
  <si>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</si>
  <si>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</si>
  <si>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</si>
  <si>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</si>
  <si>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</si>
  <si>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</si>
  <si>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</si>
  <si>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</si>
  <si>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</si>
  <si>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</si>
  <si>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</si>
  <si>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</si>
  <si>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</si>
  <si>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</si>
  <si>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</si>
  <si>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</si>
  <si>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</si>
  <si>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</si>
  <si>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</si>
  <si>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</si>
  <si>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</si>
  <si>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</si>
  <si>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</si>
  <si>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</si>
  <si>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</si>
  <si>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</si>
  <si>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</si>
  <si>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</si>
  <si>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</si>
  <si>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</si>
  <si>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</si>
  <si>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</si>
  <si>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</si>
  <si>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</si>
  <si>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</si>
  <si>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</si>
  <si>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</si>
  <si>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</si>
  <si>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</si>
  <si>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</si>
  <si>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</si>
  <si>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</si>
  <si>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</si>
  <si>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</si>
  <si>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</si>
  <si>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</si>
  <si>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</si>
  <si>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</si>
  <si>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</si>
  <si>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</si>
  <si>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</si>
  <si>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</si>
  <si>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</si>
  <si>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</si>
  <si>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</si>
  <si>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</si>
  <si>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</si>
  <si>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</si>
  <si>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</si>
  <si>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</si>
  <si>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</si>
  <si>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</si>
  <si>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</si>
  <si>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</si>
  <si>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</si>
  <si>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</si>
  <si>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</si>
  <si>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</si>
  <si>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</si>
  <si>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</si>
  <si>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</si>
  <si>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</si>
  <si>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</si>
  <si>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</si>
  <si>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</si>
  <si>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</si>
  <si>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</si>
  <si>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</si>
  <si>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</si>
  <si>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</si>
  <si>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</si>
  <si>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</si>
  <si>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</si>
  <si>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</si>
  <si>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</si>
  <si>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</si>
  <si>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</si>
  <si>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</si>
  <si>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</si>
  <si>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</si>
  <si>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</si>
  <si>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</si>
  <si>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</si>
  <si>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</si>
  <si>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</si>
  <si>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</si>
  <si>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</si>
  <si>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</si>
  <si>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</si>
  <si>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</si>
  <si>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</si>
  <si>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</si>
  <si>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</si>
  <si>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</si>
  <si>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</si>
  <si>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</si>
  <si>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</si>
  <si>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</si>
  <si>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</si>
  <si>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</si>
  <si>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</si>
  <si>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</si>
  <si>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</si>
  <si>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</si>
  <si>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</si>
  <si>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</si>
  <si>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</si>
  <si>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</si>
  <si>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</si>
  <si>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</si>
  <si>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</si>
  <si>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</si>
  <si>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</si>
  <si>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</si>
  <si>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</si>
  <si>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</si>
  <si>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</si>
  <si>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</si>
  <si>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</si>
  <si>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</si>
  <si>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</si>
  <si>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</si>
  <si>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</si>
  <si>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</si>
  <si>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</si>
  <si>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</si>
  <si>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</si>
  <si>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</si>
  <si>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</si>
  <si>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</si>
  <si>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</si>
  <si>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</si>
  <si>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</si>
  <si>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</si>
  <si>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</si>
  <si>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</si>
  <si>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</si>
  <si>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</si>
  <si>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</si>
  <si>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</si>
  <si>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</si>
  <si>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</si>
  <si>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</si>
  <si>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</si>
  <si>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</si>
  <si>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</si>
  <si>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</si>
  <si>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</si>
  <si>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</si>
  <si>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</si>
  <si>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</si>
  <si>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</si>
  <si>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</si>
  <si>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</si>
  <si>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</si>
  <si>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</si>
  <si>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</si>
  <si>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</si>
  <si>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</si>
  <si>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</si>
  <si>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</si>
  <si>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</si>
  <si>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</si>
  <si>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</si>
  <si>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</si>
  <si>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</si>
  <si>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</si>
  <si>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</si>
  <si>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</si>
  <si>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</si>
  <si>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</si>
  <si>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</si>
  <si>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</si>
  <si>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</si>
  <si>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</si>
  <si>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</si>
  <si>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</si>
  <si>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</si>
  <si>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</si>
  <si>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</si>
  <si>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</si>
  <si>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</si>
  <si>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</si>
  <si>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</si>
  <si>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</si>
  <si>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</si>
  <si>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</si>
  <si>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</si>
  <si>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</si>
  <si>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</si>
  <si>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</si>
  <si>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</si>
  <si>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</si>
  <si>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</si>
  <si>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</si>
  <si>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</si>
  <si>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</si>
  <si>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</si>
  <si>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</si>
  <si>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</si>
  <si>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</si>
  <si>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</si>
  <si>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</si>
  <si>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</si>
  <si>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</si>
  <si>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</si>
  <si>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</si>
  <si>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</si>
  <si>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</si>
  <si>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</si>
  <si>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</si>
  <si>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</si>
  <si>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</si>
  <si>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</si>
  <si>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</si>
  <si>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</si>
  <si>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</si>
  <si>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</si>
  <si>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</si>
  <si>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</si>
  <si>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</si>
  <si>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</si>
  <si>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</si>
  <si>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</si>
  <si>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</si>
  <si>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</si>
  <si>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</si>
  <si>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</si>
  <si>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</si>
  <si>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</si>
  <si>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</si>
  <si>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</si>
  <si>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</si>
  <si>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</si>
  <si>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</si>
  <si>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</si>
  <si>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</si>
  <si>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</si>
  <si>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</si>
  <si>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</si>
  <si>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</si>
  <si>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</si>
  <si>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</si>
  <si>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</si>
  <si>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</si>
  <si>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</si>
  <si>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</si>
  <si>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</si>
  <si>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</si>
  <si>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</si>
  <si>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</si>
  <si>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</si>
  <si>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</si>
  <si>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</si>
  <si>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</si>
  <si>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</si>
  <si>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</si>
  <si>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</si>
  <si>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</si>
  <si>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</si>
  <si>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</si>
  <si>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</si>
  <si>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</si>
  <si>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</si>
  <si>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</si>
  <si>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</si>
  <si>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</si>
  <si>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</si>
  <si>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</si>
  <si>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</si>
  <si>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</si>
  <si>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</si>
  <si>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</si>
  <si>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</si>
  <si>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</si>
  <si>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</si>
  <si>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</si>
  <si>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</si>
  <si>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</si>
  <si>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</si>
  <si>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</si>
  <si>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</si>
  <si>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</si>
  <si>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</si>
  <si>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</si>
  <si>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</si>
  <si>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</si>
  <si>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</si>
  <si>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</si>
  <si>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</si>
  <si>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</si>
  <si>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</si>
  <si>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</si>
  <si>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</si>
  <si>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</si>
  <si>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</si>
  <si>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</si>
  <si>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</si>
  <si>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</si>
  <si>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</si>
  <si>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</si>
  <si>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</si>
  <si>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</si>
  <si>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</si>
  <si>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</si>
  <si>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</si>
  <si>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</si>
  <si>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</si>
  <si>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</si>
  <si>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</si>
  <si>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</si>
  <si>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</si>
  <si>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</si>
  <si>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</si>
  <si>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</si>
  <si>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</si>
  <si>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</si>
  <si>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</si>
  <si>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</si>
  <si>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</si>
  <si>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</si>
  <si>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</si>
  <si>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</si>
  <si>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</si>
  <si>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</si>
  <si>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</si>
  <si>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</si>
  <si>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</si>
  <si>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</si>
  <si>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</si>
  <si>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</si>
  <si>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</si>
  <si>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</si>
  <si>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</si>
  <si>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</si>
  <si>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</si>
  <si>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</si>
  <si>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</si>
  <si>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</si>
  <si>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</si>
  <si>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</si>
  <si>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</si>
  <si>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</si>
  <si>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</si>
  <si>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</si>
  <si>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</si>
  <si>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</si>
  <si>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</si>
  <si>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</si>
  <si>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</si>
  <si>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</si>
  <si>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</si>
  <si>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</si>
  <si>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</si>
  <si>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</si>
  <si>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</si>
  <si>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</si>
  <si>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</si>
  <si>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</si>
  <si>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</si>
  <si>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</si>
  <si>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</si>
  <si>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</si>
  <si>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</si>
  <si>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</si>
  <si>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</si>
  <si>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</si>
  <si>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</si>
  <si>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</si>
  <si>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</si>
  <si>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</si>
  <si>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</si>
  <si>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</si>
  <si>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</si>
  <si>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</si>
  <si>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</si>
  <si>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</si>
  <si>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</si>
  <si>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</si>
  <si>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</si>
  <si>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</si>
  <si>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</si>
  <si>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</si>
  <si>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</si>
  <si>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</si>
  <si>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</si>
  <si>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</si>
  <si>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</si>
  <si>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</si>
  <si>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</si>
  <si>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</si>
  <si>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</si>
  <si>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</si>
  <si>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</si>
  <si>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</si>
  <si>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</si>
  <si>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</si>
  <si>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</si>
  <si>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</si>
  <si>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</si>
  <si>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</si>
  <si>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</si>
  <si>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</si>
  <si>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</si>
  <si>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</si>
  <si>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</si>
  <si>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</si>
  <si>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</si>
  <si>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</si>
  <si>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</si>
  <si>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</si>
  <si>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</si>
  <si>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</si>
  <si>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</si>
  <si>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</si>
  <si>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</si>
  <si>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</si>
  <si>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</si>
  <si>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</si>
  <si>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</si>
  <si>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</si>
  <si>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</si>
  <si>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</si>
  <si>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</si>
  <si>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</si>
  <si>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</si>
  <si>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</si>
  <si>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</si>
  <si>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</si>
  <si>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</si>
  <si>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</si>
  <si>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</si>
  <si>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</si>
  <si>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</si>
  <si>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</si>
  <si>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</si>
  <si>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</si>
  <si>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</si>
  <si>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</si>
  <si>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</si>
  <si>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</si>
  <si>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</si>
  <si>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</si>
  <si>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</si>
  <si>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</si>
  <si>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</si>
  <si>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</si>
  <si>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</si>
  <si>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</si>
  <si>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</si>
  <si>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</si>
  <si>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</si>
  <si>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</si>
  <si>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</si>
  <si>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</si>
  <si>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</si>
  <si>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</si>
  <si>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</si>
  <si>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</si>
  <si>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</si>
  <si>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</si>
  <si>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</si>
  <si>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</si>
  <si>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</si>
  <si>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</si>
  <si>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</si>
  <si>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</si>
  <si>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</si>
  <si>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</si>
  <si>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</si>
  <si>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</si>
  <si>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</si>
  <si>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</si>
  <si>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</si>
  <si>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</si>
  <si>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</si>
  <si>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</si>
  <si>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</si>
  <si>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</si>
  <si>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</si>
  <si>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</si>
  <si>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</si>
  <si>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</si>
  <si>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</si>
  <si>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</si>
  <si>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</si>
  <si>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</si>
  <si>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</si>
  <si>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</si>
  <si>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</si>
  <si>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</si>
  <si>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</si>
  <si>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</si>
  <si>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</si>
  <si>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</si>
  <si>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</si>
  <si>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</si>
  <si>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</si>
  <si>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</si>
  <si>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</si>
  <si>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</si>
  <si>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</si>
  <si>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</si>
  <si>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</si>
  <si>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</si>
  <si>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</si>
  <si>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</si>
  <si>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</si>
  <si>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</si>
  <si>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</si>
  <si>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</si>
  <si>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</si>
  <si>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</si>
  <si>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</si>
  <si>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</si>
  <si>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</si>
  <si>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</si>
  <si>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</si>
  <si>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</si>
  <si>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</si>
  <si>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</si>
  <si>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</si>
  <si>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</si>
  <si>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</si>
  <si>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</si>
  <si>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</si>
  <si>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</si>
  <si>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</si>
  <si>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</si>
  <si>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</si>
  <si>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</si>
  <si>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</si>
  <si>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</si>
  <si>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</si>
  <si>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</si>
  <si>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</si>
  <si>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</si>
  <si>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</si>
  <si>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</si>
  <si>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</si>
  <si>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</si>
  <si>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</si>
  <si>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</si>
  <si>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</si>
  <si>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</si>
  <si>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</si>
  <si>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</si>
  <si>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</si>
  <si>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</si>
  <si>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</si>
  <si>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</si>
  <si>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</si>
  <si>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</si>
  <si>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</si>
  <si>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</si>
  <si>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</si>
  <si>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</si>
  <si>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</si>
  <si>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</si>
  <si>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</si>
  <si>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</si>
  <si>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</si>
  <si>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</si>
  <si>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</si>
  <si>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</si>
  <si>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</si>
  <si>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</si>
  <si>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</si>
  <si>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</si>
  <si>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</si>
  <si>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</si>
  <si>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</si>
  <si>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</si>
  <si>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</si>
  <si>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</si>
  <si>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</si>
  <si>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</si>
  <si>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</si>
  <si>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</si>
  <si>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</si>
  <si>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</si>
  <si>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</si>
  <si>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</si>
  <si>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</si>
  <si>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</si>
  <si>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</si>
  <si>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</si>
  <si>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</si>
  <si>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</si>
  <si>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</si>
  <si>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</si>
  <si>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</si>
  <si>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</si>
  <si>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</si>
  <si>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</si>
  <si>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</si>
  <si>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</si>
  <si>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</si>
  <si>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</si>
  <si>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</si>
  <si>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</si>
  <si>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</si>
  <si>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</si>
  <si>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</si>
  <si>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</si>
  <si>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</si>
  <si>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</si>
  <si>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</si>
  <si>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</si>
  <si>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</si>
  <si>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</si>
  <si>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</si>
  <si>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</si>
  <si>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</si>
  <si>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</si>
  <si>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</si>
  <si>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</si>
  <si>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</si>
  <si>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</si>
  <si>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</si>
  <si>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</si>
  <si>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</si>
  <si>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</si>
  <si>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</si>
  <si>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</si>
  <si>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</si>
  <si>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</si>
  <si>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</si>
  <si>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</si>
  <si>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</si>
  <si>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</si>
  <si>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</si>
  <si>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</si>
  <si>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</si>
  <si>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</si>
  <si>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</si>
  <si>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</si>
  <si>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</si>
  <si>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</si>
  <si>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</si>
  <si>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</si>
  <si>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</si>
  <si>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</si>
  <si>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</si>
  <si>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</si>
  <si>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</si>
  <si>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</si>
  <si>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</si>
  <si>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</si>
  <si>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</si>
  <si>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</si>
  <si>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</si>
  <si>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</si>
  <si>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</si>
  <si>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</si>
  <si>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</si>
  <si>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</si>
  <si>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</si>
  <si>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</si>
  <si>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</si>
  <si>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</si>
  <si>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</si>
  <si>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</si>
  <si>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</si>
  <si>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</si>
  <si>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</si>
  <si>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</si>
  <si>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</si>
  <si>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</si>
  <si>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</si>
  <si>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</si>
  <si>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</si>
  <si>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</si>
  <si>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</si>
  <si>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</si>
  <si>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</si>
  <si>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</si>
  <si>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</si>
  <si>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</si>
  <si>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</si>
  <si>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</si>
  <si>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</si>
  <si>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</si>
  <si>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</si>
  <si>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</si>
  <si>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</si>
  <si>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</si>
  <si>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</si>
  <si>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</si>
  <si>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</si>
  <si>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</si>
  <si>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</si>
  <si>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</si>
  <si>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</si>
  <si>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</si>
  <si>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</si>
  <si>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</si>
  <si>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</si>
  <si>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</si>
  <si>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</si>
  <si>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</si>
  <si>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</si>
  <si>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</si>
  <si>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</si>
  <si>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</si>
  <si>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</si>
  <si>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</si>
  <si>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</si>
  <si>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</si>
  <si>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</si>
  <si>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</si>
  <si>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</si>
  <si>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</si>
  <si>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</si>
  <si>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</si>
  <si>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</si>
  <si>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</si>
  <si>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</si>
  <si>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</si>
  <si>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</si>
  <si>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</si>
  <si>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</si>
  <si>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</si>
  <si>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</si>
  <si>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</si>
  <si>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</si>
  <si>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</si>
  <si>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</si>
  <si>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</si>
  <si>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</si>
  <si>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</si>
  <si>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</si>
  <si>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</si>
  <si>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</si>
  <si>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</si>
  <si>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</si>
  <si>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</si>
  <si>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</si>
  <si>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</si>
  <si>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</si>
  <si>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</si>
  <si>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</si>
  <si>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</si>
  <si>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</si>
  <si>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</si>
  <si>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</si>
  <si>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</si>
  <si>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</si>
  <si>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</si>
  <si>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</si>
  <si>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</si>
  <si>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</si>
  <si>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</si>
  <si>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</si>
  <si>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</si>
  <si>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</si>
  <si>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</si>
  <si>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</si>
  <si>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</si>
  <si>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</si>
  <si>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</si>
  <si>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</si>
  <si>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</si>
  <si>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</si>
  <si>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</si>
  <si>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</si>
  <si>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</si>
  <si>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</si>
  <si>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</si>
  <si>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</si>
  <si>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</si>
  <si>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</si>
  <si>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</si>
  <si>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</si>
  <si>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</si>
  <si>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</si>
  <si>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</si>
  <si>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</si>
  <si>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</si>
  <si>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</si>
  <si>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</si>
  <si>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</si>
  <si>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</si>
  <si>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</si>
  <si>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</si>
  <si>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</si>
  <si>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</si>
  <si>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</si>
  <si>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</si>
  <si>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</si>
  <si>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</si>
  <si>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</si>
  <si>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</si>
  <si>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</si>
  <si>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</si>
  <si>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</si>
  <si>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</si>
  <si>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</si>
  <si>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</si>
  <si>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</si>
  <si>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</si>
  <si>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</si>
  <si>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</si>
  <si>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</si>
  <si>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</si>
  <si>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</si>
  <si>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</si>
  <si>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</si>
  <si>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</si>
  <si>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</si>
  <si>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</si>
  <si>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</si>
  <si>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</si>
  <si>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</si>
  <si>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</si>
  <si>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</si>
  <si>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</si>
  <si>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</si>
  <si>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</si>
  <si>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</si>
  <si>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</si>
  <si>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</si>
  <si>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</si>
  <si>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</si>
  <si>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</si>
  <si>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</si>
  <si>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</si>
  <si>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</si>
  <si>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</si>
  <si>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</si>
  <si>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</si>
  <si>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</si>
  <si>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</si>
  <si>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</si>
  <si>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</si>
  <si>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</si>
  <si>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</si>
  <si>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</si>
  <si>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</si>
  <si>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</si>
  <si>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</si>
  <si>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</si>
  <si>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</si>
  <si>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</si>
  <si>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</si>
  <si>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</si>
  <si>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</si>
  <si>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</si>
  <si>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</si>
  <si>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</si>
  <si>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</si>
  <si>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</si>
  <si>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</si>
  <si>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</si>
  <si>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</si>
  <si>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</si>
  <si>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</si>
  <si>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</si>
  <si>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</si>
  <si>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</si>
  <si>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</si>
  <si>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</si>
  <si>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</si>
  <si>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</si>
  <si>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</si>
  <si>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</si>
  <si>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</si>
  <si>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</si>
  <si>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</si>
  <si>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</si>
  <si>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</si>
  <si>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</si>
  <si>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</si>
  <si>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</si>
  <si>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</si>
  <si>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</si>
  <si>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</si>
  <si>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</si>
  <si>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</si>
  <si>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</si>
  <si>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</si>
  <si>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</si>
  <si>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</si>
  <si>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</si>
  <si>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</si>
  <si>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</si>
  <si>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</si>
  <si>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</si>
  <si>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</si>
  <si>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</si>
  <si>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</si>
  <si>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</si>
  <si>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</si>
  <si>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</si>
  <si>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</si>
  <si>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</si>
  <si>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</si>
  <si>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</si>
  <si>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</si>
  <si>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</si>
  <si>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</si>
  <si>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</si>
  <si>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</si>
  <si>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</si>
  <si>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</si>
  <si>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</si>
  <si>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</si>
  <si>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</si>
  <si>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</si>
  <si>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</si>
  <si>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</si>
  <si>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</si>
  <si>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</si>
  <si>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</si>
  <si>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</si>
  <si>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</si>
  <si>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</si>
  <si>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</si>
  <si>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</si>
  <si>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</si>
  <si>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</si>
  <si>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</si>
  <si>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</si>
  <si>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</si>
  <si>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</si>
  <si>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</si>
  <si>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</si>
  <si>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</si>
  <si>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</si>
  <si>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</si>
  <si>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</si>
  <si>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</si>
  <si>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</si>
  <si>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</si>
  <si>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</si>
  <si>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</si>
  <si>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</si>
  <si>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</si>
  <si>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</si>
  <si>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</si>
  <si>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</si>
  <si>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</si>
  <si>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</si>
  <si>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</si>
  <si>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</si>
  <si>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</si>
  <si>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</si>
  <si>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</si>
  <si>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</si>
  <si>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</si>
  <si>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</si>
  <si>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</si>
  <si>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</si>
  <si>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</si>
  <si>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</si>
  <si>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</si>
  <si>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</si>
  <si>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</si>
  <si>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</si>
  <si>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</si>
  <si>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</si>
  <si>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</si>
  <si>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</si>
  <si>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</si>
  <si>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</si>
  <si>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</si>
  <si>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</si>
  <si>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</si>
  <si>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</si>
  <si>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</si>
  <si>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</si>
  <si>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</si>
  <si>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</si>
  <si>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</si>
  <si>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</si>
  <si>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</si>
  <si>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</si>
  <si>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</si>
  <si>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</si>
  <si>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</si>
  <si>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</si>
  <si>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</si>
  <si>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</si>
  <si>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</si>
  <si>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</si>
  <si>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</si>
  <si>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</si>
  <si>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</si>
  <si>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</si>
  <si>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</si>
  <si>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</si>
  <si>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</si>
  <si>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</si>
  <si>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</si>
  <si>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</si>
  <si>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</si>
  <si>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</si>
  <si>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</si>
  <si>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</si>
  <si>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</si>
  <si>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</si>
  <si>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</si>
  <si>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</si>
  <si>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</si>
  <si>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</si>
  <si>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</si>
  <si>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</si>
  <si>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</si>
  <si>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</si>
  <si>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</si>
  <si>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</si>
  <si>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</si>
  <si>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</si>
  <si>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</si>
  <si>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</si>
  <si>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</si>
  <si>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</si>
  <si>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</si>
  <si>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</si>
  <si>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</si>
  <si>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</si>
  <si>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</si>
  <si>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</si>
  <si>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</si>
  <si>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</si>
  <si>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</si>
  <si>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</si>
  <si>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</si>
  <si>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</si>
  <si>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</si>
  <si>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</si>
  <si>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</si>
  <si>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</si>
  <si>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</si>
  <si>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</si>
  <si>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</si>
  <si>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</si>
  <si>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</si>
  <si>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</si>
  <si>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</si>
  <si>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</si>
  <si>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</si>
  <si>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</si>
  <si>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</si>
  <si>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</si>
  <si>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</si>
  <si>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</si>
  <si>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</si>
  <si>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</si>
  <si>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</si>
  <si>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</si>
  <si>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</si>
  <si>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</si>
  <si>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</si>
  <si>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</si>
  <si>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</si>
  <si>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</si>
  <si>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</si>
  <si>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</si>
  <si>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</si>
  <si>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</si>
  <si>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</si>
  <si>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</si>
  <si>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</si>
  <si>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</si>
  <si>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</si>
  <si>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</si>
  <si>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</si>
  <si>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</si>
  <si>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</si>
  <si>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</si>
  <si>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</si>
  <si>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</si>
  <si>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</si>
  <si>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</si>
  <si>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</si>
  <si>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</si>
  <si>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</si>
  <si>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</si>
  <si>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</si>
  <si>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</si>
  <si>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</si>
  <si>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</si>
  <si>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</si>
  <si>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</si>
  <si>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</si>
  <si>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</si>
  <si>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</si>
  <si>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</si>
  <si>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</si>
  <si>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</si>
  <si>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</si>
  <si>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</si>
  <si>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</si>
  <si>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</si>
  <si>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</si>
  <si>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</si>
  <si>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</si>
  <si>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</si>
  <si>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</si>
  <si>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</si>
  <si>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</si>
  <si>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</si>
  <si>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</si>
  <si>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</si>
  <si>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</si>
  <si>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</si>
  <si>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</si>
  <si>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</si>
  <si>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</si>
  <si>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</si>
  <si>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</si>
  <si>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</si>
  <si>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</si>
  <si>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</si>
  <si>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</si>
  <si>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</si>
  <si>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</si>
  <si>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</si>
  <si>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</si>
  <si>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</si>
  <si>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</si>
  <si>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</si>
  <si>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</si>
  <si>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</si>
  <si>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</si>
  <si>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</si>
  <si>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</si>
  <si>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</si>
  <si>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</si>
  <si>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</si>
  <si>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</si>
  <si>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</si>
  <si>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</si>
  <si>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</si>
  <si>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</si>
  <si>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</si>
  <si>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</si>
  <si>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</si>
  <si>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</si>
  <si>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</si>
  <si>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</si>
  <si>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</si>
  <si>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</si>
  <si>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</si>
  <si>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</si>
  <si>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</si>
  <si>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</si>
  <si>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</si>
  <si>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</si>
  <si>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</si>
  <si>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</si>
  <si>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</si>
  <si>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</si>
  <si>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</si>
  <si>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</si>
  <si>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</si>
  <si>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</si>
  <si>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</si>
  <si>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</si>
  <si>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</si>
  <si>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</si>
  <si>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</si>
  <si>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</si>
  <si>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</si>
  <si>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</si>
  <si>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</si>
  <si>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</si>
  <si>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</si>
  <si>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</si>
  <si>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</si>
  <si>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</si>
  <si>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</si>
  <si>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</si>
  <si>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</si>
  <si>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</si>
  <si>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</si>
  <si>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</si>
  <si>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</si>
  <si>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</si>
  <si>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</si>
  <si>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</si>
  <si>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</si>
  <si>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</si>
  <si>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</si>
  <si>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</si>
  <si>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</si>
  <si>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</si>
  <si>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</si>
  <si>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</si>
  <si>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</si>
  <si>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</si>
  <si>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</si>
  <si>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</si>
  <si>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</si>
  <si>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</si>
  <si>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</si>
  <si>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</si>
  <si>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</si>
  <si>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</si>
  <si>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</si>
  <si>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</si>
  <si>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</si>
  <si>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</si>
  <si>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</si>
  <si>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</si>
  <si>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</si>
  <si>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</si>
  <si>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</si>
  <si>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</si>
  <si>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</si>
  <si>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</si>
  <si>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</si>
  <si>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</si>
  <si>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</si>
  <si>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</si>
  <si>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</si>
  <si>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</si>
  <si>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</si>
  <si>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</si>
  <si>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</si>
  <si>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</si>
  <si>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</si>
  <si>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</si>
  <si>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</si>
  <si>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</si>
  <si>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</si>
  <si>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</si>
  <si>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</si>
  <si>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</si>
  <si>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</si>
  <si>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</si>
  <si>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</si>
  <si>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</si>
  <si>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</si>
  <si>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</si>
  <si>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</si>
  <si>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</si>
  <si>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</si>
  <si>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</si>
  <si>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</si>
  <si>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</si>
  <si>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</si>
  <si>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</si>
  <si>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</si>
  <si>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</si>
  <si>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</si>
  <si>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</si>
  <si>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</si>
  <si>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</si>
  <si>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</si>
  <si>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</si>
  <si>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</si>
  <si>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</si>
  <si>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</si>
  <si>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</si>
  <si>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</si>
  <si>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</si>
  <si>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</si>
  <si>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</si>
  <si>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</si>
  <si>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</si>
  <si>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</si>
  <si>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</si>
  <si>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</si>
  <si>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</si>
  <si>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</si>
  <si>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</si>
  <si>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</si>
  <si>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</si>
  <si>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</si>
  <si>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</si>
  <si>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</si>
  <si>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</si>
  <si>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</si>
  <si>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</si>
  <si>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</si>
  <si>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</si>
  <si>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</si>
  <si>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</si>
  <si>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</si>
  <si>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</si>
  <si>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</si>
  <si>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</si>
  <si>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</si>
  <si>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</si>
  <si>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</si>
  <si>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</si>
  <si>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</si>
  <si>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</si>
  <si>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</si>
  <si>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</si>
  <si>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</si>
  <si>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</si>
  <si>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</si>
  <si>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</si>
  <si>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</si>
  <si>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</si>
  <si>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</si>
  <si>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</si>
  <si>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</si>
  <si>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</si>
  <si>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</si>
  <si>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</si>
  <si>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</si>
  <si>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</si>
  <si>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</si>
  <si>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</si>
  <si>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</si>
  <si>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</si>
  <si>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</si>
  <si>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</si>
  <si>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</si>
  <si>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</si>
  <si>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</si>
  <si>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</si>
  <si>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</si>
  <si>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</si>
  <si>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</si>
  <si>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</si>
  <si>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</si>
  <si>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</si>
  <si>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</si>
  <si>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</si>
  <si>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</si>
  <si>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</si>
  <si>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</si>
  <si>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</si>
  <si>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</si>
  <si>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</si>
  <si>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</si>
  <si>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</si>
  <si>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</si>
  <si>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</si>
  <si>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</si>
  <si>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</si>
  <si>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</si>
  <si>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</si>
  <si>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</si>
  <si>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</si>
  <si>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</si>
  <si>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</si>
  <si>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</si>
  <si>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</si>
  <si>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</si>
  <si>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</si>
  <si>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</si>
  <si>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</si>
  <si>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</si>
  <si>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</si>
  <si>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</si>
  <si>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</si>
  <si>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</si>
  <si>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</si>
  <si>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</si>
  <si>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</si>
  <si>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</si>
  <si>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</si>
  <si>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</si>
  <si>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</si>
  <si>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</si>
  <si>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</si>
  <si>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</si>
  <si>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</si>
  <si>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</si>
  <si>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</si>
  <si>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</si>
  <si>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</si>
  <si>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</si>
  <si>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</si>
  <si>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</si>
  <si>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</si>
  <si>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</si>
  <si>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</si>
  <si>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</si>
  <si>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</si>
  <si>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</si>
  <si>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</si>
  <si>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</si>
  <si>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</si>
  <si>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</si>
  <si>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</si>
  <si>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</si>
  <si>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</si>
  <si>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</si>
  <si>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</si>
  <si>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</si>
  <si>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</si>
  <si>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</si>
  <si>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</si>
  <si>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</si>
  <si>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</si>
  <si>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</si>
  <si>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</si>
  <si>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</si>
  <si>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</si>
  <si>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</si>
  <si>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</si>
  <si>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</si>
  <si>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</si>
  <si>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</si>
  <si>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</si>
  <si>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</si>
  <si>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</si>
  <si>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</si>
  <si>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</si>
  <si>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</si>
  <si>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</si>
  <si>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</si>
  <si>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</si>
  <si>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</si>
  <si>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</si>
  <si>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</si>
  <si>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</si>
  <si>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</si>
  <si>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</si>
  <si>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</si>
  <si>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</si>
  <si>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</si>
  <si>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</si>
  <si>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</si>
  <si>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</si>
  <si>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</si>
  <si>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</si>
  <si>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</si>
  <si>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</si>
  <si>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</si>
  <si>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</si>
  <si>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</si>
  <si>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</si>
  <si>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</si>
  <si>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</si>
  <si>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</si>
  <si>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</si>
  <si>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</si>
  <si>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</si>
  <si>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</si>
  <si>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</si>
  <si>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</si>
  <si>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</si>
  <si>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</si>
  <si>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</si>
  <si>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</si>
  <si>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</si>
  <si>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</si>
  <si>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</si>
  <si>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</si>
  <si>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</si>
  <si>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</si>
  <si>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</si>
  <si>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</si>
  <si>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</si>
  <si>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</si>
  <si>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</si>
  <si>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</si>
  <si>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</si>
  <si>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</si>
  <si>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</si>
  <si>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</si>
  <si>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</si>
  <si>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</si>
  <si>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</si>
  <si>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</si>
  <si>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</si>
  <si>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</si>
  <si>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</si>
  <si>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</si>
  <si>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</si>
  <si>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</si>
  <si>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</si>
  <si>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</si>
  <si>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</si>
  <si>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</si>
  <si>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</si>
  <si>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</si>
  <si>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</si>
  <si>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</si>
  <si>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</si>
  <si>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</si>
  <si>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</si>
  <si>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</si>
  <si>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</si>
  <si>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</si>
  <si>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</si>
  <si>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</si>
  <si>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</si>
  <si>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</si>
  <si>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</si>
  <si>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</si>
  <si>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</si>
  <si>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</si>
  <si>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</si>
  <si>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</si>
  <si>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</si>
  <si>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</si>
  <si>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</si>
  <si>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</si>
  <si>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</si>
  <si>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</si>
  <si>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</si>
  <si>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</si>
  <si>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</si>
  <si>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</si>
  <si>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</si>
  <si>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</si>
  <si>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</si>
  <si>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</si>
  <si>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</si>
  <si>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</si>
  <si>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</si>
  <si>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</si>
  <si>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</si>
  <si>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</si>
  <si>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</si>
  <si>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</si>
  <si>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</si>
  <si>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</si>
  <si>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</si>
  <si>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</si>
  <si>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</si>
  <si>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</si>
  <si>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</si>
  <si>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</si>
  <si>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</si>
  <si>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</si>
  <si>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</si>
  <si>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</si>
  <si>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</si>
  <si>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</si>
  <si>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</si>
  <si>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</si>
  <si>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</si>
  <si>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</si>
  <si>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</si>
  <si>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</si>
  <si>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</si>
  <si>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</si>
  <si>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</si>
  <si>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</si>
  <si>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</si>
  <si>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</si>
  <si>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</si>
  <si>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</si>
  <si>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</si>
  <si>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</si>
  <si>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</si>
  <si>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</si>
  <si>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</si>
  <si>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</si>
  <si>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</si>
  <si>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</si>
  <si>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</si>
  <si>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</si>
  <si>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</si>
  <si>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</si>
  <si>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</si>
  <si>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</si>
  <si>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</si>
  <si>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</si>
  <si>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</si>
  <si>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</si>
  <si>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</si>
  <si>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</si>
  <si>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</si>
  <si>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</si>
  <si>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</si>
  <si>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</si>
  <si>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</si>
  <si>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</si>
  <si>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</si>
  <si>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</si>
  <si>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</si>
  <si>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</si>
  <si>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</si>
  <si>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</si>
  <si>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</si>
  <si>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</si>
  <si>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</si>
  <si>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</si>
  <si>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</si>
  <si>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</si>
  <si>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</si>
  <si>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</si>
  <si>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</si>
  <si>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</si>
  <si>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</si>
  <si>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</si>
  <si>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</si>
  <si>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</si>
  <si>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</si>
  <si>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</si>
  <si>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</si>
  <si>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</si>
  <si>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</si>
  <si>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</si>
  <si>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</si>
  <si>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</si>
  <si>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</si>
  <si>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</si>
  <si>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</si>
  <si>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</si>
  <si>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</si>
  <si>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</si>
  <si>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</si>
  <si>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</si>
  <si>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</si>
  <si>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</si>
  <si>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</si>
  <si>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</si>
  <si>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</si>
  <si>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</si>
  <si>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</si>
  <si>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</si>
  <si>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</si>
  <si>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</si>
  <si>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</si>
  <si>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</si>
  <si>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</si>
  <si>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</si>
  <si>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</si>
  <si>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</si>
  <si>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</si>
  <si>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</si>
  <si>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</si>
  <si>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</si>
  <si>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</si>
  <si>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</si>
  <si>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</si>
  <si>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</si>
  <si>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</si>
  <si>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</si>
  <si>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</si>
  <si>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</si>
  <si>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</si>
  <si>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</si>
  <si>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</si>
  <si>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</si>
  <si>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</si>
  <si>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</si>
  <si>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</si>
  <si>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</si>
  <si>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</si>
  <si>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</si>
  <si>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</si>
  <si>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</si>
  <si>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</si>
  <si>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</si>
  <si>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</si>
  <si>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</si>
  <si>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</si>
  <si>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</si>
  <si>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</si>
  <si>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</si>
  <si>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</si>
  <si>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</si>
  <si>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</si>
  <si>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</si>
  <si>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</si>
  <si>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</si>
  <si>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</si>
  <si>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</si>
  <si>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</si>
  <si>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</si>
  <si>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</si>
  <si>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</si>
  <si>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</si>
  <si>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</si>
  <si>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</si>
  <si>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</si>
  <si>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</si>
  <si>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</si>
  <si>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</si>
  <si>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</si>
  <si>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</si>
  <si>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</si>
  <si>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</si>
  <si>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</si>
  <si>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</si>
  <si>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</si>
  <si>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</si>
  <si>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</si>
  <si>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</si>
  <si>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</si>
  <si>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</si>
  <si>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</si>
  <si>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</si>
  <si>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</si>
  <si>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</si>
  <si>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</si>
  <si>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</si>
  <si>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</si>
  <si>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</si>
  <si>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</si>
  <si>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</si>
  <si>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</si>
  <si>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</si>
  <si>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</si>
  <si>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</si>
  <si>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</si>
  <si>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</si>
  <si>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</si>
  <si>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</si>
  <si>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</si>
  <si>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</si>
  <si>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</si>
  <si>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</si>
  <si>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</si>
  <si>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</si>
  <si>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</si>
  <si>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</si>
  <si>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</si>
  <si>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</si>
  <si>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</si>
  <si>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</si>
  <si>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</si>
  <si>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</si>
  <si>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</si>
  <si>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</si>
  <si>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</si>
  <si>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</si>
  <si>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</si>
  <si>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</si>
  <si>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</si>
  <si>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</si>
  <si>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</si>
  <si>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</si>
  <si>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</si>
  <si>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</si>
  <si>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</si>
  <si>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</si>
  <si>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</si>
  <si>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</si>
  <si>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</si>
  <si>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</si>
  <si>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</si>
  <si>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</si>
  <si>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</si>
  <si>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</si>
  <si>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</si>
  <si>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</si>
  <si>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</si>
  <si>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</si>
  <si>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</si>
  <si>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</si>
  <si>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</si>
  <si>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</si>
  <si>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</si>
  <si>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</si>
  <si>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</si>
  <si>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</si>
  <si>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</si>
  <si>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</si>
  <si>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</si>
  <si>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</si>
  <si>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</si>
  <si>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</si>
  <si>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</si>
  <si>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</si>
  <si>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</si>
  <si>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</si>
  <si>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</si>
  <si>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</si>
  <si>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</si>
  <si>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</si>
  <si>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</si>
  <si>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</si>
  <si>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</si>
  <si>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</si>
  <si>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</si>
  <si>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</si>
  <si>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</si>
  <si>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</si>
  <si>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</si>
  <si>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</si>
  <si>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</si>
  <si>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</si>
  <si>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</si>
  <si>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</si>
  <si>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</si>
  <si>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</si>
  <si>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</si>
  <si>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</si>
  <si>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</si>
  <si>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</si>
  <si>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</si>
  <si>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</si>
  <si>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</si>
  <si>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</si>
  <si>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</si>
  <si>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</si>
  <si>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</si>
  <si>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</si>
  <si>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</si>
  <si>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</si>
  <si>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</si>
  <si>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</si>
  <si>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</si>
  <si>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</si>
  <si>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</si>
  <si>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</si>
  <si>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</si>
  <si>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</si>
  <si>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</si>
  <si>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</si>
  <si>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</si>
  <si>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</si>
  <si>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</si>
  <si>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</si>
  <si>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</si>
  <si>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</si>
  <si>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</si>
  <si>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</si>
  <si>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</si>
  <si>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</si>
  <si>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</si>
  <si>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</si>
  <si>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</si>
  <si>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</si>
  <si>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</si>
  <si>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</si>
  <si>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</si>
  <si>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</si>
  <si>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</si>
  <si>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</si>
  <si>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</si>
  <si>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</si>
  <si>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</si>
  <si>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CON EXPERIENCIA EN ARQUITECTURA, LEVANTAMIENTO DE INFORMACION Y PRUEBAS DE SOFTWARE - PARA EL GRUPO DEL INSTITUTO DE CASAS FISCALES DEL EJÉRCITO -</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</si>
  <si>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</si>
  <si>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</si>
  <si>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</si>
  <si>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</si>
  <si>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</si>
  <si>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</si>
  <si>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</si>
  <si>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</si>
  <si>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</si>
  <si>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</si>
  <si>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</si>
  <si>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</si>
  <si>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</si>
  <si>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</si>
  <si>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</si>
  <si>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</si>
  <si>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</si>
  <si>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</si>
  <si>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</si>
  <si>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</si>
  <si>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</si>
  <si>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</si>
  <si>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</si>
  <si>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 xml:space="preserve">PRESTAR CON PLENA AUTONOMÍA ADMINISTRATIVA LOS SERVICIOS PROFESIONALES  PARA LA ELABORAR LOS INFORMES DE LEY COMO APOYO DE LA OFICINA DE CONTROL INTERNO DEL INSTITUTO DE CASAS FISCALES DEL EJÉRCITO.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</si>
</sst>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1">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78"/>
  <sheetViews>
    <sheetView showGridLines="0" tabSelected="1" topLeftCell="A6" zoomScale="50" zoomScaleNormal="50" workbookViewId="0">
      <pane ySplit="2" topLeftCell="A146" activePane="bottomLeft" state="frozen"/>
      <selection activeCell="B6" sqref="B6"/>
      <selection pane="bottomLeft" activeCell="M255" sqref="M255"/>
    </sheetView>
  </sheetViews>
  <sheetFormatPr baseColWidth="10" defaultColWidth="11.5546875" defaultRowHeight="15" x14ac:dyDescent="0.25"/>
  <cols>
    <col min="1" max="1" width="4.33203125" style="56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S200-#REF!</f>
        <v>#REF!</v>
      </c>
      <c r="W5" s="353"/>
      <c r="X5" s="422" t="e">
        <f>X200-#REF!</f>
        <v>#REF!</v>
      </c>
      <c r="Y5" s="422" t="e">
        <f>Y200-#REF!</f>
        <v>#REF!</v>
      </c>
      <c r="Z5" s="422" t="e">
        <f>Z200-#REF!</f>
        <v>#REF!</v>
      </c>
      <c r="AA5" s="422" t="e">
        <f>AA200-#REF!</f>
        <v>#REF!</v>
      </c>
      <c r="AB5" s="422" t="e">
        <f>AB200-#REF!</f>
        <v>#REF!</v>
      </c>
      <c r="AC5" s="422" t="e">
        <f>AC200-#REF!</f>
        <v>#REF!</v>
      </c>
      <c r="AD5" s="422" t="e">
        <f>AD200-#REF!</f>
        <v>#REF!</v>
      </c>
      <c r="AE5" s="422" t="e">
        <f>AE200-#REF!</f>
        <v>#REF!</v>
      </c>
      <c r="AF5" s="422" t="e">
        <f>AF200-#REF!</f>
        <v>#REF!</v>
      </c>
      <c r="AG5" s="422" t="e">
        <f>AG200-#REF!</f>
        <v>#REF!</v>
      </c>
      <c r="AH5" s="422" t="e">
        <f>AH200-#REF!</f>
        <v>#REF!</v>
      </c>
      <c r="AI5" s="422" t="e">
        <f>AI200-#REF!</f>
        <v>#REF!</v>
      </c>
      <c r="AJ5" s="422" t="e">
        <f>AJ200-#REF!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113813</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113815</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6" x14ac:dyDescent="0.3">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370000000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-280000000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370000000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-280000000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370000000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-280000000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130000000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-130000000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130000000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30"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430">
        <f>100000000+30000000</f>
        <v>130000000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2979000000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444400000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28900000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8900000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8000000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220000000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20000000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20000000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180000000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180000000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301">
        <v>180000000</v>
      </c>
      <c r="S88" s="430">
        <v>180000000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5">
      <c r="B90" s="85"/>
      <c r="C90" s="86"/>
      <c r="D90" s="86"/>
      <c r="E90" s="86"/>
      <c r="F90" s="86"/>
      <c r="G90" s="86"/>
      <c r="H90" s="86"/>
      <c r="I90" s="86"/>
      <c r="J90" s="86"/>
      <c r="K90" s="93" t="s">
        <v>106736</v>
      </c>
      <c r="L90" s="88" t="s">
        <v>113820</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+R98+R109+R116+R183</f>
        <v>3111280000</v>
      </c>
      <c r="S97" s="56">
        <f>+S98+S109+S116+S183</f>
        <v>2534600000</v>
      </c>
      <c r="T97" s="56">
        <f>+T98+T109+T116+T183</f>
        <v>1013000000</v>
      </c>
      <c r="U97" s="57"/>
      <c r="V97" s="57"/>
      <c r="W97" s="356"/>
      <c r="X97" s="56">
        <f t="shared" ref="X97:AI97" si="115">+X98+X109+X116+X183</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30" x14ac:dyDescent="0.25">
      <c r="B112" s="85"/>
      <c r="C112" s="86"/>
      <c r="D112" s="86"/>
      <c r="E112" s="86"/>
      <c r="F112" s="86"/>
      <c r="G112" s="86"/>
      <c r="H112" s="86"/>
      <c r="I112" s="86"/>
      <c r="J112" s="86"/>
      <c r="K112" s="93" t="s">
        <v>106866</v>
      </c>
      <c r="L112" s="122">
        <v>84131600</v>
      </c>
      <c r="M112" s="126" t="s">
        <v>106906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+R117+R122+R171+R159+R165</f>
        <v>1950780000</v>
      </c>
      <c r="S116" s="66">
        <f>+S117+S122+S171+S159+S165</f>
        <v>1812000000</v>
      </c>
      <c r="T116" s="66">
        <f>+T117+T122+T171+T159+T165</f>
        <v>562000000</v>
      </c>
      <c r="U116" s="67"/>
      <c r="V116" s="67"/>
      <c r="W116" s="248"/>
      <c r="X116" s="66">
        <f t="shared" ref="X116:AI116" si="135">+X117+X122+X171+X159+X165</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113826</v>
      </c>
      <c r="N119" s="90">
        <v>45666</v>
      </c>
      <c r="O119" s="90">
        <v>45666</v>
      </c>
      <c r="P119" s="91" t="s">
        <v>113816</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113816</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113812</v>
      </c>
      <c r="N121" s="90">
        <v>45666</v>
      </c>
      <c r="O121" s="90">
        <v>45666</v>
      </c>
      <c r="P121" s="91" t="s">
        <v>113816</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 t="shared" si="138"/>
        <v>1265400000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+R124+R151+R153</f>
        <v>1497800000</v>
      </c>
      <c r="S123" s="82">
        <f>+S124+S151+S153</f>
        <v>1265400000</v>
      </c>
      <c r="T123" s="82">
        <f>+T124+T151+T153</f>
        <v>435000000</v>
      </c>
      <c r="U123" s="83"/>
      <c r="V123" s="83"/>
      <c r="W123" s="118"/>
      <c r="X123" s="82">
        <f t="shared" ref="X123:AI123" si="140">+X124+X151+X153</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SUM(S125:S150)</f>
        <v>1179400000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5">
      <c r="B125" s="85"/>
      <c r="C125" s="86"/>
      <c r="D125" s="86"/>
      <c r="E125" s="86"/>
      <c r="F125" s="86"/>
      <c r="G125" s="86"/>
      <c r="H125" s="86"/>
      <c r="I125" s="86"/>
      <c r="J125" s="86"/>
      <c r="K125" s="93" t="s">
        <v>106997</v>
      </c>
      <c r="L125" s="52">
        <v>81101500</v>
      </c>
      <c r="M125" s="99" t="s">
        <v>113831</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5">
      <c r="B126" s="85"/>
      <c r="C126" s="86"/>
      <c r="D126" s="86"/>
      <c r="E126" s="86"/>
      <c r="F126" s="86"/>
      <c r="G126" s="86"/>
      <c r="H126" s="86"/>
      <c r="I126" s="86"/>
      <c r="J126" s="86"/>
      <c r="K126" s="93"/>
      <c r="L126" s="52">
        <v>81101500</v>
      </c>
      <c r="M126" s="99" t="s">
        <v>113829</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113811</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113810</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113809</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113808</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60" x14ac:dyDescent="0.25">
      <c r="B132" s="85"/>
      <c r="C132" s="86"/>
      <c r="D132" s="86"/>
      <c r="E132" s="86"/>
      <c r="F132" s="86"/>
      <c r="G132" s="86"/>
      <c r="H132" s="86"/>
      <c r="I132" s="86"/>
      <c r="J132" s="86"/>
      <c r="K132" s="93" t="s">
        <v>106997</v>
      </c>
      <c r="L132" s="52">
        <v>43232407</v>
      </c>
      <c r="M132" s="89" t="s">
        <v>113807</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113821</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113822</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113823</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113825</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x14ac:dyDescent="0.25">
      <c r="B151" s="77" t="s">
        <v>105516</v>
      </c>
      <c r="C151" s="77" t="s">
        <v>105573</v>
      </c>
      <c r="D151" s="77" t="s">
        <v>105573</v>
      </c>
      <c r="E151" s="77" t="s">
        <v>105573</v>
      </c>
      <c r="F151" s="77" t="s">
        <v>105553</v>
      </c>
      <c r="G151" s="77" t="s">
        <v>105538</v>
      </c>
      <c r="H151" s="77" t="s">
        <v>105520</v>
      </c>
      <c r="I151" s="77" t="s">
        <v>105579</v>
      </c>
      <c r="J151" s="375"/>
      <c r="K151" s="77"/>
      <c r="L151" s="395"/>
      <c r="M151" s="79" t="s">
        <v>113219</v>
      </c>
      <c r="N151" s="80"/>
      <c r="O151" s="80"/>
      <c r="P151" s="81"/>
      <c r="Q151" s="108"/>
      <c r="R151" s="82">
        <f t="shared" ref="R151:T151" si="142">+R152</f>
        <v>10000000</v>
      </c>
      <c r="S151" s="82">
        <f t="shared" si="142"/>
        <v>0</v>
      </c>
      <c r="T151" s="82">
        <f t="shared" si="142"/>
        <v>10000000</v>
      </c>
      <c r="U151" s="83"/>
      <c r="V151" s="83"/>
      <c r="W151" s="118"/>
      <c r="X151" s="82">
        <f t="shared" ref="X151:AI151" si="143">+X152</f>
        <v>0</v>
      </c>
      <c r="Y151" s="82">
        <f t="shared" si="143"/>
        <v>0</v>
      </c>
      <c r="Z151" s="82">
        <f t="shared" si="143"/>
        <v>0</v>
      </c>
      <c r="AA151" s="82">
        <f t="shared" si="143"/>
        <v>0</v>
      </c>
      <c r="AB151" s="82">
        <f t="shared" si="143"/>
        <v>0</v>
      </c>
      <c r="AC151" s="82">
        <f t="shared" si="143"/>
        <v>0</v>
      </c>
      <c r="AD151" s="82">
        <f t="shared" si="143"/>
        <v>0</v>
      </c>
      <c r="AE151" s="82">
        <f t="shared" si="143"/>
        <v>0</v>
      </c>
      <c r="AF151" s="82">
        <f t="shared" si="143"/>
        <v>0</v>
      </c>
      <c r="AG151" s="82">
        <f t="shared" si="143"/>
        <v>0</v>
      </c>
      <c r="AH151" s="82">
        <f t="shared" si="143"/>
        <v>0</v>
      </c>
      <c r="AI151" s="82">
        <f t="shared" si="143"/>
        <v>0</v>
      </c>
      <c r="AJ151" s="548">
        <v>0</v>
      </c>
    </row>
    <row r="152" spans="2:36" ht="90" x14ac:dyDescent="0.25">
      <c r="B152" s="85"/>
      <c r="C152" s="86"/>
      <c r="D152" s="86"/>
      <c r="E152" s="86"/>
      <c r="F152" s="86"/>
      <c r="G152" s="86"/>
      <c r="H152" s="86"/>
      <c r="I152" s="86"/>
      <c r="J152" s="86"/>
      <c r="K152" s="93" t="s">
        <v>106997</v>
      </c>
      <c r="L152" s="52">
        <v>80101500</v>
      </c>
      <c r="M152" s="89" t="s">
        <v>113824</v>
      </c>
      <c r="N152" s="90">
        <v>45930</v>
      </c>
      <c r="O152" s="90" t="s">
        <v>113070</v>
      </c>
      <c r="P152" s="91" t="s">
        <v>112998</v>
      </c>
      <c r="Q152" s="91" t="s">
        <v>113071</v>
      </c>
      <c r="R152" s="519">
        <v>10000000</v>
      </c>
      <c r="S152" s="430">
        <v>0</v>
      </c>
      <c r="T152" s="430">
        <v>10000000</v>
      </c>
      <c r="U152" s="93"/>
      <c r="V152" s="94"/>
      <c r="W152" s="357" t="s">
        <v>113012</v>
      </c>
      <c r="X152" s="548">
        <v>0</v>
      </c>
      <c r="Y152" s="548">
        <v>0</v>
      </c>
      <c r="Z152" s="548">
        <v>0</v>
      </c>
      <c r="AA152" s="548">
        <v>0</v>
      </c>
      <c r="AB152" s="548">
        <v>0</v>
      </c>
      <c r="AC152" s="548">
        <v>0</v>
      </c>
      <c r="AD152" s="548">
        <v>0</v>
      </c>
      <c r="AE152" s="548">
        <v>0</v>
      </c>
      <c r="AF152" s="548">
        <v>0</v>
      </c>
      <c r="AG152" s="548">
        <v>0</v>
      </c>
      <c r="AH152" s="548">
        <v>0</v>
      </c>
      <c r="AI152" s="548">
        <v>0</v>
      </c>
      <c r="AJ152" s="548">
        <v>0</v>
      </c>
    </row>
    <row r="153" spans="2:36" ht="30" x14ac:dyDescent="0.25">
      <c r="B153" s="77" t="s">
        <v>105516</v>
      </c>
      <c r="C153" s="77" t="s">
        <v>105573</v>
      </c>
      <c r="D153" s="77" t="s">
        <v>105573</v>
      </c>
      <c r="E153" s="77" t="s">
        <v>105573</v>
      </c>
      <c r="F153" s="77" t="s">
        <v>105553</v>
      </c>
      <c r="G153" s="77" t="s">
        <v>105538</v>
      </c>
      <c r="H153" s="77" t="s">
        <v>105520</v>
      </c>
      <c r="I153" s="77" t="s">
        <v>106211</v>
      </c>
      <c r="J153" s="375"/>
      <c r="K153" s="77"/>
      <c r="L153" s="395"/>
      <c r="M153" s="79" t="s">
        <v>113220</v>
      </c>
      <c r="N153" s="80"/>
      <c r="O153" s="80"/>
      <c r="P153" s="81"/>
      <c r="Q153" s="81"/>
      <c r="R153" s="82">
        <f>SUM(R154:R158)</f>
        <v>32000000</v>
      </c>
      <c r="S153" s="82">
        <f>SUM(S154:S158)</f>
        <v>86000000</v>
      </c>
      <c r="T153" s="82">
        <f>SUM(T154:T158)</f>
        <v>46600000</v>
      </c>
      <c r="U153" s="83"/>
      <c r="V153" s="83"/>
      <c r="W153" s="118"/>
      <c r="X153" s="82">
        <f t="shared" ref="X153:AI153" si="144">SUM(X154:X158)</f>
        <v>0</v>
      </c>
      <c r="Y153" s="82">
        <f t="shared" si="144"/>
        <v>0</v>
      </c>
      <c r="Z153" s="82">
        <f t="shared" si="144"/>
        <v>0</v>
      </c>
      <c r="AA153" s="82">
        <f t="shared" si="144"/>
        <v>0</v>
      </c>
      <c r="AB153" s="82">
        <f t="shared" si="144"/>
        <v>0</v>
      </c>
      <c r="AC153" s="82">
        <f t="shared" si="144"/>
        <v>0</v>
      </c>
      <c r="AD153" s="82">
        <f t="shared" si="144"/>
        <v>0</v>
      </c>
      <c r="AE153" s="82">
        <f t="shared" si="144"/>
        <v>0</v>
      </c>
      <c r="AF153" s="82">
        <f t="shared" si="144"/>
        <v>0</v>
      </c>
      <c r="AG153" s="82">
        <f t="shared" si="144"/>
        <v>0</v>
      </c>
      <c r="AH153" s="82">
        <f t="shared" si="144"/>
        <v>0</v>
      </c>
      <c r="AI153" s="82">
        <f t="shared" si="144"/>
        <v>0</v>
      </c>
      <c r="AJ153" s="548">
        <v>0</v>
      </c>
    </row>
    <row r="154" spans="2:36" ht="30" x14ac:dyDescent="0.25">
      <c r="B154" s="85"/>
      <c r="C154" s="86"/>
      <c r="D154" s="86"/>
      <c r="E154" s="86"/>
      <c r="F154" s="86"/>
      <c r="G154" s="86"/>
      <c r="H154" s="86"/>
      <c r="I154" s="86"/>
      <c r="J154" s="86"/>
      <c r="K154" s="93"/>
      <c r="L154" s="88">
        <v>80101500</v>
      </c>
      <c r="M154" s="89" t="s">
        <v>113272</v>
      </c>
      <c r="N154" s="90">
        <v>45300</v>
      </c>
      <c r="O154" s="90" t="s">
        <v>113037</v>
      </c>
      <c r="P154" s="91" t="s">
        <v>113002</v>
      </c>
      <c r="Q154" s="91" t="s">
        <v>113053</v>
      </c>
      <c r="R154" s="92"/>
      <c r="S154" s="92">
        <v>16200000</v>
      </c>
      <c r="T154" s="434">
        <v>13500000</v>
      </c>
      <c r="U154" s="128"/>
      <c r="V154" s="131"/>
      <c r="W154" s="93" t="s">
        <v>113054</v>
      </c>
      <c r="X154" s="549"/>
      <c r="Y154" s="549"/>
      <c r="Z154" s="549"/>
      <c r="AA154" s="549"/>
      <c r="AB154" s="549"/>
      <c r="AC154" s="549"/>
      <c r="AD154" s="549"/>
      <c r="AE154" s="549"/>
      <c r="AF154" s="549"/>
      <c r="AG154" s="549"/>
      <c r="AH154" s="549"/>
      <c r="AI154" s="549"/>
      <c r="AJ154" s="548">
        <v>0</v>
      </c>
    </row>
    <row r="155" spans="2:36" ht="30" x14ac:dyDescent="0.25">
      <c r="B155" s="85"/>
      <c r="C155" s="86"/>
      <c r="D155" s="86"/>
      <c r="E155" s="86"/>
      <c r="F155" s="86"/>
      <c r="G155" s="86"/>
      <c r="H155" s="86"/>
      <c r="I155" s="86"/>
      <c r="J155" s="86"/>
      <c r="K155" s="93"/>
      <c r="L155" s="88">
        <v>80111600</v>
      </c>
      <c r="M155" s="89" t="s">
        <v>113272</v>
      </c>
      <c r="N155" s="90">
        <v>45300</v>
      </c>
      <c r="O155" s="90" t="s">
        <v>113060</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99" t="s">
        <v>113272</v>
      </c>
      <c r="N156" s="90">
        <v>45300</v>
      </c>
      <c r="O156" s="90" t="s">
        <v>113060</v>
      </c>
      <c r="P156" s="91" t="s">
        <v>113002</v>
      </c>
      <c r="Q156" s="91" t="s">
        <v>113053</v>
      </c>
      <c r="R156" s="92"/>
      <c r="S156" s="92">
        <v>10800000</v>
      </c>
      <c r="T156" s="434">
        <v>9800000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89" t="s">
        <v>113801</v>
      </c>
      <c r="N157" s="90">
        <v>45505</v>
      </c>
      <c r="O157" s="90" t="s">
        <v>113010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120" x14ac:dyDescent="0.25">
      <c r="B158" s="85"/>
      <c r="C158" s="86"/>
      <c r="D158" s="86"/>
      <c r="E158" s="86"/>
      <c r="F158" s="86"/>
      <c r="G158" s="86"/>
      <c r="H158" s="86"/>
      <c r="I158" s="86"/>
      <c r="J158" s="86"/>
      <c r="K158" s="93" t="s">
        <v>106997</v>
      </c>
      <c r="L158" s="88">
        <v>80161500</v>
      </c>
      <c r="M158" s="89" t="s">
        <v>113830</v>
      </c>
      <c r="N158" s="90">
        <v>45749</v>
      </c>
      <c r="O158" s="90" t="s">
        <v>113006</v>
      </c>
      <c r="P158" s="91" t="s">
        <v>113002</v>
      </c>
      <c r="Q158" s="127" t="s">
        <v>113053</v>
      </c>
      <c r="R158" s="473">
        <v>32000000</v>
      </c>
      <c r="S158" s="567">
        <v>32000000</v>
      </c>
      <c r="T158" s="434">
        <v>0</v>
      </c>
      <c r="U158" s="128"/>
      <c r="V158" s="131"/>
      <c r="W158" s="93" t="s">
        <v>113054</v>
      </c>
      <c r="X158" s="552"/>
      <c r="Y158" s="552"/>
      <c r="Z158" s="552"/>
      <c r="AA158" s="552"/>
      <c r="AB158" s="552"/>
      <c r="AC158" s="552"/>
      <c r="AD158" s="552"/>
      <c r="AE158" s="552"/>
      <c r="AF158" s="552"/>
      <c r="AG158" s="552"/>
      <c r="AH158" s="552"/>
      <c r="AI158" s="552"/>
      <c r="AJ158" s="548">
        <v>0</v>
      </c>
    </row>
    <row r="159" spans="2:36" ht="30" x14ac:dyDescent="0.25">
      <c r="B159" s="313" t="s">
        <v>105516</v>
      </c>
      <c r="C159" s="313" t="s">
        <v>105573</v>
      </c>
      <c r="D159" s="313" t="s">
        <v>105573</v>
      </c>
      <c r="E159" s="313" t="s">
        <v>105573</v>
      </c>
      <c r="F159" s="313" t="s">
        <v>105553</v>
      </c>
      <c r="G159" s="313" t="s">
        <v>105541</v>
      </c>
      <c r="H159" s="69"/>
      <c r="I159" s="69"/>
      <c r="J159" s="374"/>
      <c r="K159" s="69"/>
      <c r="L159" s="70"/>
      <c r="M159" s="71" t="s">
        <v>107040</v>
      </c>
      <c r="N159" s="72"/>
      <c r="O159" s="72"/>
      <c r="P159" s="73"/>
      <c r="Q159" s="73"/>
      <c r="R159" s="74">
        <f t="shared" ref="R159:T159" si="145">R160+R163</f>
        <v>60000000</v>
      </c>
      <c r="S159" s="74">
        <f t="shared" si="145"/>
        <v>60000000</v>
      </c>
      <c r="T159" s="74">
        <f t="shared" si="145"/>
        <v>0</v>
      </c>
      <c r="U159" s="75"/>
      <c r="V159" s="75"/>
      <c r="W159" s="69"/>
      <c r="X159" s="74">
        <f t="shared" ref="X159:Y159" si="146">X160+X163</f>
        <v>0</v>
      </c>
      <c r="Y159" s="74">
        <f t="shared" si="146"/>
        <v>0</v>
      </c>
      <c r="Z159" s="74">
        <f t="shared" ref="Z159:AC159" si="147">Z160+Z163</f>
        <v>0</v>
      </c>
      <c r="AA159" s="74">
        <f t="shared" si="147"/>
        <v>0</v>
      </c>
      <c r="AB159" s="74">
        <f t="shared" si="147"/>
        <v>0</v>
      </c>
      <c r="AC159" s="74">
        <f t="shared" si="147"/>
        <v>0</v>
      </c>
      <c r="AD159" s="74">
        <f t="shared" ref="AD159:AI159" si="148">AD160+AD163</f>
        <v>0</v>
      </c>
      <c r="AE159" s="74">
        <f t="shared" si="148"/>
        <v>0</v>
      </c>
      <c r="AF159" s="74">
        <f t="shared" si="148"/>
        <v>0</v>
      </c>
      <c r="AG159" s="74">
        <f t="shared" si="148"/>
        <v>0</v>
      </c>
      <c r="AH159" s="74">
        <f t="shared" si="148"/>
        <v>0</v>
      </c>
      <c r="AI159" s="74">
        <f t="shared" si="148"/>
        <v>0</v>
      </c>
      <c r="AJ159" s="548">
        <v>0</v>
      </c>
    </row>
    <row r="160" spans="2:36" x14ac:dyDescent="0.25">
      <c r="B160" s="77" t="s">
        <v>105516</v>
      </c>
      <c r="C160" s="77" t="s">
        <v>105573</v>
      </c>
      <c r="D160" s="77" t="s">
        <v>105573</v>
      </c>
      <c r="E160" s="77" t="s">
        <v>105573</v>
      </c>
      <c r="F160" s="77" t="s">
        <v>105553</v>
      </c>
      <c r="G160" s="77" t="s">
        <v>105541</v>
      </c>
      <c r="H160" s="77" t="s">
        <v>105520</v>
      </c>
      <c r="I160" s="77"/>
      <c r="J160" s="375"/>
      <c r="K160" s="77"/>
      <c r="L160" s="395"/>
      <c r="M160" s="79" t="s">
        <v>107042</v>
      </c>
      <c r="N160" s="80"/>
      <c r="O160" s="80"/>
      <c r="P160" s="81"/>
      <c r="Q160" s="81"/>
      <c r="R160" s="82">
        <f t="shared" ref="R160:T160" si="149">R161+R162</f>
        <v>60000000</v>
      </c>
      <c r="S160" s="82">
        <f t="shared" si="149"/>
        <v>60000000</v>
      </c>
      <c r="T160" s="82">
        <f t="shared" si="149"/>
        <v>0</v>
      </c>
      <c r="U160" s="83"/>
      <c r="V160" s="83"/>
      <c r="W160" s="118"/>
      <c r="X160" s="82">
        <f t="shared" ref="X160:Y160" si="150">X161+X162</f>
        <v>0</v>
      </c>
      <c r="Y160" s="82">
        <f t="shared" si="150"/>
        <v>0</v>
      </c>
      <c r="Z160" s="82">
        <f t="shared" ref="Z160:AC160" si="151">Z161+Z162</f>
        <v>0</v>
      </c>
      <c r="AA160" s="82">
        <f t="shared" si="151"/>
        <v>0</v>
      </c>
      <c r="AB160" s="82">
        <f t="shared" si="151"/>
        <v>0</v>
      </c>
      <c r="AC160" s="82">
        <f t="shared" si="151"/>
        <v>0</v>
      </c>
      <c r="AD160" s="82">
        <f t="shared" ref="AD160:AI160" si="152">AD161+AD162</f>
        <v>0</v>
      </c>
      <c r="AE160" s="82">
        <f t="shared" si="152"/>
        <v>0</v>
      </c>
      <c r="AF160" s="82">
        <f t="shared" si="152"/>
        <v>0</v>
      </c>
      <c r="AG160" s="82">
        <f t="shared" si="152"/>
        <v>0</v>
      </c>
      <c r="AH160" s="82">
        <f t="shared" si="152"/>
        <v>0</v>
      </c>
      <c r="AI160" s="82">
        <f t="shared" si="152"/>
        <v>0</v>
      </c>
      <c r="AJ160" s="548">
        <v>0</v>
      </c>
    </row>
    <row r="161" spans="2:36" ht="18" customHeight="1" x14ac:dyDescent="0.25">
      <c r="B161" s="85"/>
      <c r="C161" s="86"/>
      <c r="D161" s="86"/>
      <c r="E161" s="86"/>
      <c r="F161" s="86"/>
      <c r="G161" s="86"/>
      <c r="H161" s="86"/>
      <c r="I161" s="86"/>
      <c r="J161" s="86"/>
      <c r="K161" s="93" t="s">
        <v>107039</v>
      </c>
      <c r="L161" s="52"/>
      <c r="M161" s="99" t="s">
        <v>113099</v>
      </c>
      <c r="N161" s="90">
        <v>45659</v>
      </c>
      <c r="O161" s="90" t="s">
        <v>113060</v>
      </c>
      <c r="P161" s="127" t="s">
        <v>113068</v>
      </c>
      <c r="Q161" s="91" t="s">
        <v>113031</v>
      </c>
      <c r="R161" s="92">
        <v>58000000</v>
      </c>
      <c r="S161" s="92">
        <v>58000000</v>
      </c>
      <c r="T161" s="92">
        <v>0</v>
      </c>
      <c r="U161" s="93"/>
      <c r="V161" s="124"/>
      <c r="W161" s="93" t="s">
        <v>113064</v>
      </c>
      <c r="X161" s="549"/>
      <c r="Y161" s="549"/>
      <c r="Z161" s="549"/>
      <c r="AA161" s="549"/>
      <c r="AB161" s="549"/>
      <c r="AC161" s="549"/>
      <c r="AD161" s="549"/>
      <c r="AE161" s="549"/>
      <c r="AF161" s="549"/>
      <c r="AG161" s="549"/>
      <c r="AH161" s="549"/>
      <c r="AI161" s="549"/>
      <c r="AJ161" s="548">
        <v>0</v>
      </c>
    </row>
    <row r="162" spans="2:36" x14ac:dyDescent="0.25">
      <c r="B162" s="85"/>
      <c r="C162" s="86"/>
      <c r="D162" s="86"/>
      <c r="E162" s="86"/>
      <c r="F162" s="86"/>
      <c r="G162" s="86"/>
      <c r="H162" s="86"/>
      <c r="I162" s="86"/>
      <c r="J162" s="86"/>
      <c r="K162" s="93" t="s">
        <v>107039</v>
      </c>
      <c r="L162" s="52"/>
      <c r="M162" s="99" t="s">
        <v>113100</v>
      </c>
      <c r="N162" s="90" t="s">
        <v>113031</v>
      </c>
      <c r="O162" s="90" t="s">
        <v>113031</v>
      </c>
      <c r="P162" s="91" t="s">
        <v>113031</v>
      </c>
      <c r="Q162" s="91" t="s">
        <v>113031</v>
      </c>
      <c r="R162" s="92">
        <v>2000000</v>
      </c>
      <c r="S162" s="430">
        <v>2000000</v>
      </c>
      <c r="T162" s="430">
        <v>0</v>
      </c>
      <c r="U162" s="93"/>
      <c r="V162" s="124"/>
      <c r="W162" s="93"/>
      <c r="X162" s="548"/>
      <c r="Y162" s="548"/>
      <c r="Z162" s="548"/>
      <c r="AA162" s="548"/>
      <c r="AB162" s="548"/>
      <c r="AC162" s="548"/>
      <c r="AD162" s="548"/>
      <c r="AE162" s="548"/>
      <c r="AF162" s="548"/>
      <c r="AG162" s="548"/>
      <c r="AH162" s="548"/>
      <c r="AI162" s="548"/>
      <c r="AJ162" s="548">
        <v>0</v>
      </c>
    </row>
    <row r="163" spans="2:36" x14ac:dyDescent="0.25">
      <c r="B163" s="77" t="s">
        <v>105516</v>
      </c>
      <c r="C163" s="77" t="s">
        <v>105573</v>
      </c>
      <c r="D163" s="77" t="s">
        <v>105573</v>
      </c>
      <c r="E163" s="77" t="s">
        <v>105573</v>
      </c>
      <c r="F163" s="77" t="s">
        <v>105553</v>
      </c>
      <c r="G163" s="77" t="s">
        <v>105541</v>
      </c>
      <c r="H163" s="77" t="s">
        <v>105573</v>
      </c>
      <c r="I163" s="77"/>
      <c r="J163" s="375"/>
      <c r="K163" s="77"/>
      <c r="L163" s="395"/>
      <c r="M163" s="79" t="s">
        <v>113229</v>
      </c>
      <c r="N163" s="80"/>
      <c r="O163" s="80"/>
      <c r="P163" s="81"/>
      <c r="Q163" s="81"/>
      <c r="R163" s="82">
        <f t="shared" ref="R163:T163" si="153">R164</f>
        <v>0</v>
      </c>
      <c r="S163" s="82">
        <f t="shared" si="153"/>
        <v>0</v>
      </c>
      <c r="T163" s="82">
        <f t="shared" si="153"/>
        <v>0</v>
      </c>
      <c r="U163" s="83"/>
      <c r="V163" s="83"/>
      <c r="W163" s="118"/>
      <c r="X163" s="82">
        <f t="shared" ref="X163:AI163" si="154">X164</f>
        <v>0</v>
      </c>
      <c r="Y163" s="82">
        <f t="shared" si="154"/>
        <v>0</v>
      </c>
      <c r="Z163" s="82">
        <f t="shared" si="154"/>
        <v>0</v>
      </c>
      <c r="AA163" s="82">
        <f t="shared" si="154"/>
        <v>0</v>
      </c>
      <c r="AB163" s="82">
        <f t="shared" si="154"/>
        <v>0</v>
      </c>
      <c r="AC163" s="82">
        <f t="shared" si="154"/>
        <v>0</v>
      </c>
      <c r="AD163" s="82">
        <f t="shared" si="154"/>
        <v>0</v>
      </c>
      <c r="AE163" s="82">
        <f t="shared" si="154"/>
        <v>0</v>
      </c>
      <c r="AF163" s="82">
        <f t="shared" si="154"/>
        <v>0</v>
      </c>
      <c r="AG163" s="82">
        <f t="shared" si="154"/>
        <v>0</v>
      </c>
      <c r="AH163" s="82">
        <f t="shared" si="154"/>
        <v>0</v>
      </c>
      <c r="AI163" s="82">
        <f t="shared" si="154"/>
        <v>0</v>
      </c>
      <c r="AJ163" s="548">
        <v>0</v>
      </c>
    </row>
    <row r="164" spans="2:36" x14ac:dyDescent="0.25">
      <c r="B164" s="87"/>
      <c r="C164" s="87"/>
      <c r="D164" s="87"/>
      <c r="E164" s="87"/>
      <c r="F164" s="87"/>
      <c r="G164" s="87"/>
      <c r="H164" s="87"/>
      <c r="I164" s="87"/>
      <c r="J164" s="86"/>
      <c r="K164" s="93" t="s">
        <v>107039</v>
      </c>
      <c r="L164" s="52">
        <v>81112100</v>
      </c>
      <c r="M164" s="89" t="s">
        <v>113451</v>
      </c>
      <c r="N164" s="90">
        <v>45659</v>
      </c>
      <c r="O164" s="90" t="s">
        <v>113060</v>
      </c>
      <c r="P164" s="127" t="s">
        <v>113068</v>
      </c>
      <c r="Q164" s="91" t="s">
        <v>113031</v>
      </c>
      <c r="R164" s="92">
        <v>0</v>
      </c>
      <c r="S164" s="92">
        <v>0</v>
      </c>
      <c r="T164" s="92">
        <v>0</v>
      </c>
      <c r="U164" s="93"/>
      <c r="V164" s="124"/>
      <c r="W164" s="93" t="s">
        <v>113003</v>
      </c>
      <c r="X164" s="549">
        <v>0</v>
      </c>
      <c r="Y164" s="549">
        <v>0</v>
      </c>
      <c r="Z164" s="549">
        <v>0</v>
      </c>
      <c r="AA164" s="549">
        <v>0</v>
      </c>
      <c r="AB164" s="549">
        <v>0</v>
      </c>
      <c r="AC164" s="549">
        <v>0</v>
      </c>
      <c r="AD164" s="549">
        <v>0</v>
      </c>
      <c r="AE164" s="549">
        <v>0</v>
      </c>
      <c r="AF164" s="549">
        <v>0</v>
      </c>
      <c r="AG164" s="549">
        <v>0</v>
      </c>
      <c r="AH164" s="549">
        <v>0</v>
      </c>
      <c r="AI164" s="549">
        <v>0</v>
      </c>
      <c r="AJ164" s="548">
        <v>0</v>
      </c>
    </row>
    <row r="165" spans="2:36" x14ac:dyDescent="0.25">
      <c r="B165" s="313" t="s">
        <v>105516</v>
      </c>
      <c r="C165" s="313" t="s">
        <v>105573</v>
      </c>
      <c r="D165" s="313" t="s">
        <v>105573</v>
      </c>
      <c r="E165" s="313" t="s">
        <v>105573</v>
      </c>
      <c r="F165" s="313" t="s">
        <v>105553</v>
      </c>
      <c r="G165" s="316" t="s">
        <v>105544</v>
      </c>
      <c r="H165" s="69"/>
      <c r="I165" s="69"/>
      <c r="J165" s="374"/>
      <c r="K165" s="69"/>
      <c r="L165" s="70"/>
      <c r="M165" s="71" t="s">
        <v>107054</v>
      </c>
      <c r="N165" s="72"/>
      <c r="O165" s="72"/>
      <c r="P165" s="73"/>
      <c r="Q165" s="73"/>
      <c r="R165" s="74">
        <f t="shared" ref="R165:T165" si="155">R166+R168</f>
        <v>30000000</v>
      </c>
      <c r="S165" s="74">
        <f t="shared" si="155"/>
        <v>0</v>
      </c>
      <c r="T165" s="74">
        <f t="shared" si="155"/>
        <v>30000000</v>
      </c>
      <c r="U165" s="75"/>
      <c r="V165" s="75"/>
      <c r="W165" s="69"/>
      <c r="X165" s="74">
        <f t="shared" ref="X165:Y165" si="156">X166+X168</f>
        <v>0</v>
      </c>
      <c r="Y165" s="74">
        <f t="shared" si="156"/>
        <v>0</v>
      </c>
      <c r="Z165" s="74">
        <f t="shared" ref="Z165:AC165" si="157">Z166+Z168</f>
        <v>0</v>
      </c>
      <c r="AA165" s="74">
        <f t="shared" si="157"/>
        <v>0</v>
      </c>
      <c r="AB165" s="74">
        <f t="shared" si="157"/>
        <v>0</v>
      </c>
      <c r="AC165" s="74">
        <f t="shared" si="157"/>
        <v>0</v>
      </c>
      <c r="AD165" s="74">
        <f t="shared" ref="AD165:AI165" si="158">AD166+AD168</f>
        <v>0</v>
      </c>
      <c r="AE165" s="74">
        <f t="shared" si="158"/>
        <v>0</v>
      </c>
      <c r="AF165" s="74">
        <f t="shared" si="158"/>
        <v>0</v>
      </c>
      <c r="AG165" s="74">
        <f t="shared" si="158"/>
        <v>0</v>
      </c>
      <c r="AH165" s="74">
        <f t="shared" si="158"/>
        <v>0</v>
      </c>
      <c r="AI165" s="74">
        <f t="shared" si="158"/>
        <v>0</v>
      </c>
      <c r="AJ165" s="548">
        <v>0</v>
      </c>
    </row>
    <row r="166" spans="2:36" x14ac:dyDescent="0.25">
      <c r="B166" s="77" t="s">
        <v>105516</v>
      </c>
      <c r="C166" s="77" t="s">
        <v>105573</v>
      </c>
      <c r="D166" s="77" t="s">
        <v>105573</v>
      </c>
      <c r="E166" s="77" t="s">
        <v>105573</v>
      </c>
      <c r="F166" s="77" t="s">
        <v>105553</v>
      </c>
      <c r="G166" s="78" t="s">
        <v>105544</v>
      </c>
      <c r="H166" s="78" t="s">
        <v>105520</v>
      </c>
      <c r="I166" s="77"/>
      <c r="J166" s="375"/>
      <c r="K166" s="77"/>
      <c r="L166" s="395"/>
      <c r="M166" s="79" t="s">
        <v>107056</v>
      </c>
      <c r="N166" s="80"/>
      <c r="O166" s="80"/>
      <c r="P166" s="81"/>
      <c r="Q166" s="81"/>
      <c r="R166" s="82">
        <f t="shared" ref="R166:T166" si="159">R167</f>
        <v>30000000</v>
      </c>
      <c r="S166" s="82">
        <f t="shared" si="159"/>
        <v>0</v>
      </c>
      <c r="T166" s="82">
        <f t="shared" si="159"/>
        <v>30000000</v>
      </c>
      <c r="U166" s="83"/>
      <c r="V166" s="83"/>
      <c r="W166" s="118"/>
      <c r="X166" s="82">
        <f t="shared" ref="X166:AI166" si="160">X167</f>
        <v>0</v>
      </c>
      <c r="Y166" s="82">
        <f t="shared" si="160"/>
        <v>0</v>
      </c>
      <c r="Z166" s="82">
        <f t="shared" si="160"/>
        <v>0</v>
      </c>
      <c r="AA166" s="82">
        <f t="shared" si="160"/>
        <v>0</v>
      </c>
      <c r="AB166" s="82">
        <f t="shared" si="160"/>
        <v>0</v>
      </c>
      <c r="AC166" s="82">
        <f t="shared" si="160"/>
        <v>0</v>
      </c>
      <c r="AD166" s="82">
        <f t="shared" si="160"/>
        <v>0</v>
      </c>
      <c r="AE166" s="82">
        <f t="shared" si="160"/>
        <v>0</v>
      </c>
      <c r="AF166" s="82">
        <f t="shared" si="160"/>
        <v>0</v>
      </c>
      <c r="AG166" s="82">
        <f t="shared" si="160"/>
        <v>0</v>
      </c>
      <c r="AH166" s="82">
        <f t="shared" si="160"/>
        <v>0</v>
      </c>
      <c r="AI166" s="82">
        <f t="shared" si="160"/>
        <v>0</v>
      </c>
      <c r="AJ166" s="548">
        <v>0</v>
      </c>
    </row>
    <row r="167" spans="2:36" x14ac:dyDescent="0.25">
      <c r="B167" s="77"/>
      <c r="C167" s="77"/>
      <c r="D167" s="77"/>
      <c r="E167" s="77"/>
      <c r="F167" s="77"/>
      <c r="G167" s="78"/>
      <c r="H167" s="78"/>
      <c r="I167" s="77"/>
      <c r="J167" s="375"/>
      <c r="K167" s="93" t="s">
        <v>107053</v>
      </c>
      <c r="L167" s="88">
        <v>93141800</v>
      </c>
      <c r="M167" s="99" t="s">
        <v>113374</v>
      </c>
      <c r="N167" s="91" t="s">
        <v>113031</v>
      </c>
      <c r="O167" s="91" t="s">
        <v>113031</v>
      </c>
      <c r="P167" s="91" t="s">
        <v>113031</v>
      </c>
      <c r="Q167" s="91" t="s">
        <v>113031</v>
      </c>
      <c r="R167" s="92">
        <v>30000000</v>
      </c>
      <c r="S167" s="351">
        <v>0</v>
      </c>
      <c r="T167" s="351">
        <v>30000000</v>
      </c>
      <c r="U167" s="352"/>
      <c r="V167" s="352"/>
      <c r="W167" s="357" t="s">
        <v>113012</v>
      </c>
      <c r="X167" s="553">
        <v>0</v>
      </c>
      <c r="Y167" s="553">
        <v>0</v>
      </c>
      <c r="Z167" s="553">
        <v>0</v>
      </c>
      <c r="AA167" s="553">
        <v>0</v>
      </c>
      <c r="AB167" s="553">
        <v>0</v>
      </c>
      <c r="AC167" s="553">
        <v>0</v>
      </c>
      <c r="AD167" s="553">
        <v>0</v>
      </c>
      <c r="AE167" s="553">
        <v>0</v>
      </c>
      <c r="AF167" s="553">
        <v>0</v>
      </c>
      <c r="AG167" s="553">
        <v>0</v>
      </c>
      <c r="AH167" s="553">
        <v>0</v>
      </c>
      <c r="AI167" s="553">
        <v>0</v>
      </c>
      <c r="AJ167" s="548">
        <v>0</v>
      </c>
    </row>
    <row r="168" spans="2:36" x14ac:dyDescent="0.25">
      <c r="B168" s="77" t="s">
        <v>105516</v>
      </c>
      <c r="C168" s="77" t="s">
        <v>105573</v>
      </c>
      <c r="D168" s="77" t="s">
        <v>105573</v>
      </c>
      <c r="E168" s="77" t="s">
        <v>105573</v>
      </c>
      <c r="F168" s="77" t="s">
        <v>105553</v>
      </c>
      <c r="G168" s="78" t="s">
        <v>105544</v>
      </c>
      <c r="H168" s="78" t="s">
        <v>106109</v>
      </c>
      <c r="I168" s="77"/>
      <c r="J168" s="375"/>
      <c r="K168" s="77"/>
      <c r="L168" s="395"/>
      <c r="M168" s="79" t="s">
        <v>113695</v>
      </c>
      <c r="N168" s="80"/>
      <c r="O168" s="80"/>
      <c r="P168" s="81"/>
      <c r="Q168" s="81"/>
      <c r="R168" s="82">
        <f t="shared" ref="R168:R169" si="161">R169</f>
        <v>0</v>
      </c>
      <c r="S168" s="82">
        <f>S169</f>
        <v>0</v>
      </c>
      <c r="T168" s="82">
        <f>T169</f>
        <v>0</v>
      </c>
      <c r="U168" s="83"/>
      <c r="V168" s="83"/>
      <c r="W168" s="118"/>
      <c r="X168" s="82">
        <f t="shared" ref="X168:AI169" si="162">X169</f>
        <v>0</v>
      </c>
      <c r="Y168" s="82">
        <f t="shared" si="162"/>
        <v>0</v>
      </c>
      <c r="Z168" s="82">
        <f t="shared" si="162"/>
        <v>0</v>
      </c>
      <c r="AA168" s="82">
        <f t="shared" si="162"/>
        <v>0</v>
      </c>
      <c r="AB168" s="82">
        <f t="shared" si="162"/>
        <v>0</v>
      </c>
      <c r="AC168" s="82">
        <f t="shared" si="162"/>
        <v>0</v>
      </c>
      <c r="AD168" s="82">
        <f t="shared" si="162"/>
        <v>0</v>
      </c>
      <c r="AE168" s="82">
        <f t="shared" si="162"/>
        <v>0</v>
      </c>
      <c r="AF168" s="82">
        <f t="shared" si="162"/>
        <v>0</v>
      </c>
      <c r="AG168" s="82">
        <f t="shared" si="162"/>
        <v>0</v>
      </c>
      <c r="AH168" s="82">
        <f t="shared" si="162"/>
        <v>0</v>
      </c>
      <c r="AI168" s="82">
        <f t="shared" si="162"/>
        <v>0</v>
      </c>
      <c r="AJ168" s="548">
        <v>0</v>
      </c>
    </row>
    <row r="169" spans="2:36" x14ac:dyDescent="0.25">
      <c r="B169" s="77" t="s">
        <v>105516</v>
      </c>
      <c r="C169" s="77" t="s">
        <v>105573</v>
      </c>
      <c r="D169" s="77" t="s">
        <v>105573</v>
      </c>
      <c r="E169" s="77" t="s">
        <v>105573</v>
      </c>
      <c r="F169" s="77" t="s">
        <v>105553</v>
      </c>
      <c r="G169" s="78" t="s">
        <v>105544</v>
      </c>
      <c r="H169" s="78" t="s">
        <v>106109</v>
      </c>
      <c r="I169" s="77">
        <v>3</v>
      </c>
      <c r="J169" s="375"/>
      <c r="K169" s="77"/>
      <c r="L169" s="395"/>
      <c r="M169" s="79" t="s">
        <v>107072</v>
      </c>
      <c r="N169" s="80"/>
      <c r="O169" s="80"/>
      <c r="P169" s="81"/>
      <c r="Q169" s="81"/>
      <c r="R169" s="82">
        <f t="shared" si="161"/>
        <v>0</v>
      </c>
      <c r="S169" s="82">
        <f>S170</f>
        <v>0</v>
      </c>
      <c r="T169" s="82">
        <f>T170</f>
        <v>0</v>
      </c>
      <c r="U169" s="83"/>
      <c r="V169" s="83"/>
      <c r="W169" s="118"/>
      <c r="X169" s="82">
        <f t="shared" si="162"/>
        <v>0</v>
      </c>
      <c r="Y169" s="82">
        <f t="shared" si="162"/>
        <v>0</v>
      </c>
      <c r="Z169" s="82">
        <f t="shared" si="162"/>
        <v>0</v>
      </c>
      <c r="AA169" s="82">
        <f t="shared" si="162"/>
        <v>0</v>
      </c>
      <c r="AB169" s="82">
        <f t="shared" si="162"/>
        <v>0</v>
      </c>
      <c r="AC169" s="82">
        <f t="shared" si="162"/>
        <v>0</v>
      </c>
      <c r="AD169" s="82">
        <f t="shared" si="162"/>
        <v>0</v>
      </c>
      <c r="AE169" s="82">
        <f t="shared" si="162"/>
        <v>0</v>
      </c>
      <c r="AF169" s="82">
        <f t="shared" si="162"/>
        <v>0</v>
      </c>
      <c r="AG169" s="82">
        <f t="shared" si="162"/>
        <v>0</v>
      </c>
      <c r="AH169" s="82">
        <f t="shared" si="162"/>
        <v>0</v>
      </c>
      <c r="AI169" s="82">
        <f t="shared" si="162"/>
        <v>0</v>
      </c>
      <c r="AJ169" s="548">
        <v>0</v>
      </c>
    </row>
    <row r="170" spans="2:36" ht="30" x14ac:dyDescent="0.25">
      <c r="B170" s="85"/>
      <c r="C170" s="86"/>
      <c r="D170" s="86"/>
      <c r="E170" s="86"/>
      <c r="F170" s="86"/>
      <c r="G170" s="86"/>
      <c r="H170" s="86"/>
      <c r="I170" s="86"/>
      <c r="J170" s="86"/>
      <c r="K170" s="93" t="s">
        <v>107053</v>
      </c>
      <c r="L170" s="88" t="s">
        <v>113103</v>
      </c>
      <c r="M170" s="99" t="s">
        <v>113696</v>
      </c>
      <c r="N170" s="90">
        <v>45838</v>
      </c>
      <c r="O170" s="90" t="s">
        <v>112997</v>
      </c>
      <c r="P170" s="91" t="s">
        <v>113045</v>
      </c>
      <c r="Q170" s="91" t="s">
        <v>113053</v>
      </c>
      <c r="R170" s="92">
        <v>0</v>
      </c>
      <c r="S170" s="430">
        <v>0</v>
      </c>
      <c r="T170" s="430">
        <v>0</v>
      </c>
      <c r="U170" s="93" t="s">
        <v>106081</v>
      </c>
      <c r="V170" s="124"/>
      <c r="W170" s="93" t="s">
        <v>113029</v>
      </c>
      <c r="X170" s="548">
        <v>0</v>
      </c>
      <c r="Y170" s="548">
        <v>0</v>
      </c>
      <c r="Z170" s="548">
        <v>0</v>
      </c>
      <c r="AA170" s="548">
        <v>0</v>
      </c>
      <c r="AB170" s="548">
        <v>0</v>
      </c>
      <c r="AC170" s="548">
        <v>0</v>
      </c>
      <c r="AD170" s="548">
        <v>0</v>
      </c>
      <c r="AE170" s="548">
        <v>0</v>
      </c>
      <c r="AF170" s="548">
        <v>0</v>
      </c>
      <c r="AG170" s="548">
        <v>0</v>
      </c>
      <c r="AH170" s="548">
        <v>0</v>
      </c>
      <c r="AI170" s="548">
        <v>0</v>
      </c>
      <c r="AJ170" s="548">
        <v>0</v>
      </c>
    </row>
    <row r="171" spans="2:36" ht="30" x14ac:dyDescent="0.25">
      <c r="B171" s="313" t="s">
        <v>105516</v>
      </c>
      <c r="C171" s="313" t="s">
        <v>105573</v>
      </c>
      <c r="D171" s="313" t="s">
        <v>105573</v>
      </c>
      <c r="E171" s="313" t="s">
        <v>105573</v>
      </c>
      <c r="F171" s="313" t="s">
        <v>105553</v>
      </c>
      <c r="G171" s="313" t="s">
        <v>105550</v>
      </c>
      <c r="H171" s="69"/>
      <c r="I171" s="69"/>
      <c r="J171" s="374"/>
      <c r="K171" s="69"/>
      <c r="L171" s="70"/>
      <c r="M171" s="71" t="s">
        <v>107092</v>
      </c>
      <c r="N171" s="72"/>
      <c r="O171" s="72"/>
      <c r="P171" s="73"/>
      <c r="Q171" s="73"/>
      <c r="R171" s="74">
        <f t="shared" ref="R171:T171" si="163">+R172</f>
        <v>174880000</v>
      </c>
      <c r="S171" s="74">
        <f t="shared" si="163"/>
        <v>378600000</v>
      </c>
      <c r="T171" s="74">
        <f t="shared" si="163"/>
        <v>7000000</v>
      </c>
      <c r="U171" s="75"/>
      <c r="V171" s="75"/>
      <c r="W171" s="69"/>
      <c r="X171" s="74">
        <f t="shared" ref="X171:AI171" si="164">+X172</f>
        <v>0</v>
      </c>
      <c r="Y171" s="74">
        <f t="shared" si="164"/>
        <v>0</v>
      </c>
      <c r="Z171" s="74">
        <f t="shared" si="164"/>
        <v>0</v>
      </c>
      <c r="AA171" s="74">
        <f t="shared" si="164"/>
        <v>0</v>
      </c>
      <c r="AB171" s="74">
        <f t="shared" si="164"/>
        <v>0</v>
      </c>
      <c r="AC171" s="74">
        <f t="shared" si="164"/>
        <v>0</v>
      </c>
      <c r="AD171" s="74">
        <f t="shared" si="164"/>
        <v>0</v>
      </c>
      <c r="AE171" s="74">
        <f t="shared" si="164"/>
        <v>0</v>
      </c>
      <c r="AF171" s="74">
        <f t="shared" si="164"/>
        <v>0</v>
      </c>
      <c r="AG171" s="74">
        <f t="shared" si="164"/>
        <v>0</v>
      </c>
      <c r="AH171" s="74">
        <f t="shared" si="164"/>
        <v>0</v>
      </c>
      <c r="AI171" s="74">
        <f t="shared" si="164"/>
        <v>0</v>
      </c>
      <c r="AJ171" s="548">
        <v>0</v>
      </c>
    </row>
    <row r="172" spans="2:36" ht="42" customHeight="1" x14ac:dyDescent="0.25">
      <c r="B172" s="77" t="s">
        <v>105516</v>
      </c>
      <c r="C172" s="77" t="s">
        <v>105573</v>
      </c>
      <c r="D172" s="77" t="s">
        <v>105573</v>
      </c>
      <c r="E172" s="77" t="s">
        <v>105573</v>
      </c>
      <c r="F172" s="77" t="s">
        <v>105553</v>
      </c>
      <c r="G172" s="77" t="s">
        <v>105550</v>
      </c>
      <c r="H172" s="77" t="s">
        <v>105520</v>
      </c>
      <c r="I172" s="77"/>
      <c r="J172" s="375"/>
      <c r="K172" s="77"/>
      <c r="L172" s="395"/>
      <c r="M172" s="79" t="s">
        <v>107094</v>
      </c>
      <c r="N172" s="80"/>
      <c r="O172" s="80"/>
      <c r="P172" s="81"/>
      <c r="Q172" s="81"/>
      <c r="R172" s="82">
        <f>+R173+R175+R178</f>
        <v>174880000</v>
      </c>
      <c r="S172" s="82">
        <f>+S173+S175+S178</f>
        <v>378600000</v>
      </c>
      <c r="T172" s="82">
        <f>+T173+T175+T178</f>
        <v>7000000</v>
      </c>
      <c r="U172" s="83"/>
      <c r="V172" s="83"/>
      <c r="W172" s="118"/>
      <c r="X172" s="82">
        <f t="shared" ref="X172:AI172" si="165">+X173+X175+X178</f>
        <v>0</v>
      </c>
      <c r="Y172" s="82">
        <f t="shared" si="165"/>
        <v>0</v>
      </c>
      <c r="Z172" s="82">
        <f t="shared" si="165"/>
        <v>0</v>
      </c>
      <c r="AA172" s="82">
        <f t="shared" si="165"/>
        <v>0</v>
      </c>
      <c r="AB172" s="82">
        <f t="shared" si="165"/>
        <v>0</v>
      </c>
      <c r="AC172" s="82">
        <f t="shared" si="165"/>
        <v>0</v>
      </c>
      <c r="AD172" s="82">
        <f t="shared" si="165"/>
        <v>0</v>
      </c>
      <c r="AE172" s="82">
        <f t="shared" si="165"/>
        <v>0</v>
      </c>
      <c r="AF172" s="82">
        <f t="shared" si="165"/>
        <v>0</v>
      </c>
      <c r="AG172" s="82">
        <f t="shared" si="165"/>
        <v>0</v>
      </c>
      <c r="AH172" s="82">
        <f t="shared" si="165"/>
        <v>0</v>
      </c>
      <c r="AI172" s="82">
        <f t="shared" si="165"/>
        <v>0</v>
      </c>
      <c r="AJ172" s="548">
        <v>0</v>
      </c>
    </row>
    <row r="173" spans="2:36" ht="30" x14ac:dyDescent="0.25">
      <c r="B173" s="77" t="s">
        <v>105516</v>
      </c>
      <c r="C173" s="77" t="s">
        <v>105573</v>
      </c>
      <c r="D173" s="77" t="s">
        <v>105573</v>
      </c>
      <c r="E173" s="77" t="s">
        <v>105573</v>
      </c>
      <c r="F173" s="77" t="s">
        <v>105553</v>
      </c>
      <c r="G173" s="77" t="s">
        <v>105550</v>
      </c>
      <c r="H173" s="77" t="s">
        <v>105520</v>
      </c>
      <c r="I173" s="77" t="s">
        <v>106211</v>
      </c>
      <c r="J173" s="375"/>
      <c r="K173" s="77"/>
      <c r="L173" s="395"/>
      <c r="M173" s="79" t="s">
        <v>113230</v>
      </c>
      <c r="N173" s="80"/>
      <c r="O173" s="80"/>
      <c r="P173" s="81"/>
      <c r="Q173" s="81"/>
      <c r="R173" s="82">
        <f t="shared" ref="R173:T173" si="166">+R174</f>
        <v>60000000</v>
      </c>
      <c r="S173" s="82">
        <f t="shared" si="166"/>
        <v>60000000</v>
      </c>
      <c r="T173" s="82">
        <f t="shared" si="166"/>
        <v>0</v>
      </c>
      <c r="U173" s="83"/>
      <c r="V173" s="83"/>
      <c r="W173" s="118"/>
      <c r="X173" s="82">
        <f t="shared" ref="X173:AI173" si="167">+X174</f>
        <v>0</v>
      </c>
      <c r="Y173" s="82">
        <f t="shared" si="167"/>
        <v>0</v>
      </c>
      <c r="Z173" s="82">
        <f t="shared" si="167"/>
        <v>0</v>
      </c>
      <c r="AA173" s="82">
        <f t="shared" si="167"/>
        <v>0</v>
      </c>
      <c r="AB173" s="82">
        <f t="shared" si="167"/>
        <v>0</v>
      </c>
      <c r="AC173" s="82">
        <f t="shared" si="167"/>
        <v>0</v>
      </c>
      <c r="AD173" s="82">
        <f t="shared" si="167"/>
        <v>0</v>
      </c>
      <c r="AE173" s="82">
        <f t="shared" si="167"/>
        <v>0</v>
      </c>
      <c r="AF173" s="82">
        <f t="shared" si="167"/>
        <v>0</v>
      </c>
      <c r="AG173" s="82">
        <f t="shared" si="167"/>
        <v>0</v>
      </c>
      <c r="AH173" s="82">
        <f t="shared" si="167"/>
        <v>0</v>
      </c>
      <c r="AI173" s="82">
        <f t="shared" si="167"/>
        <v>0</v>
      </c>
      <c r="AJ173" s="548">
        <v>0</v>
      </c>
    </row>
    <row r="174" spans="2:36" ht="60" x14ac:dyDescent="0.25">
      <c r="B174" s="85"/>
      <c r="C174" s="86"/>
      <c r="D174" s="86"/>
      <c r="E174" s="86"/>
      <c r="F174" s="86"/>
      <c r="G174" s="86"/>
      <c r="H174" s="86"/>
      <c r="I174" s="86"/>
      <c r="J174" s="86"/>
      <c r="K174" s="93" t="s">
        <v>107091</v>
      </c>
      <c r="L174" s="88" t="s">
        <v>113105</v>
      </c>
      <c r="M174" s="89" t="s">
        <v>113452</v>
      </c>
      <c r="N174" s="90">
        <v>45759</v>
      </c>
      <c r="O174" s="90" t="s">
        <v>113087</v>
      </c>
      <c r="P174" s="91" t="s">
        <v>113028</v>
      </c>
      <c r="Q174" s="91" t="s">
        <v>112999</v>
      </c>
      <c r="R174" s="301">
        <v>60000000</v>
      </c>
      <c r="S174" s="430">
        <v>60000000</v>
      </c>
      <c r="T174" s="430">
        <v>0</v>
      </c>
      <c r="U174" s="93"/>
      <c r="V174" s="94"/>
      <c r="W174" s="93" t="s">
        <v>113003</v>
      </c>
      <c r="X174" s="548"/>
      <c r="Y174" s="548"/>
      <c r="Z174" s="548"/>
      <c r="AA174" s="548"/>
      <c r="AB174" s="548"/>
      <c r="AC174" s="548"/>
      <c r="AD174" s="548"/>
      <c r="AE174" s="548"/>
      <c r="AF174" s="548"/>
      <c r="AG174" s="548"/>
      <c r="AH174" s="548"/>
      <c r="AI174" s="548"/>
      <c r="AJ174" s="548">
        <v>0</v>
      </c>
    </row>
    <row r="175" spans="2:36" ht="30" x14ac:dyDescent="0.25">
      <c r="B175" s="77" t="s">
        <v>105516</v>
      </c>
      <c r="C175" s="77" t="s">
        <v>105573</v>
      </c>
      <c r="D175" s="77" t="s">
        <v>105573</v>
      </c>
      <c r="E175" s="77" t="s">
        <v>105573</v>
      </c>
      <c r="F175" s="77" t="s">
        <v>105553</v>
      </c>
      <c r="G175" s="77" t="s">
        <v>105550</v>
      </c>
      <c r="H175" s="77" t="s">
        <v>105520</v>
      </c>
      <c r="I175" s="77" t="s">
        <v>106214</v>
      </c>
      <c r="J175" s="375"/>
      <c r="K175" s="77"/>
      <c r="L175" s="395"/>
      <c r="M175" s="79" t="s">
        <v>107102</v>
      </c>
      <c r="N175" s="80"/>
      <c r="O175" s="80"/>
      <c r="P175" s="81"/>
      <c r="Q175" s="81"/>
      <c r="R175" s="82">
        <f>SUM(R176:R177)</f>
        <v>73360000</v>
      </c>
      <c r="S175" s="82">
        <f>SUM(S176:S177)</f>
        <v>284000000</v>
      </c>
      <c r="T175" s="82">
        <f>SUM(T176:T177)</f>
        <v>0</v>
      </c>
      <c r="U175" s="83"/>
      <c r="V175" s="83"/>
      <c r="W175" s="118"/>
      <c r="X175" s="82">
        <f t="shared" ref="X175:AI175" si="168">SUM(X176:X177)</f>
        <v>0</v>
      </c>
      <c r="Y175" s="82">
        <f t="shared" si="168"/>
        <v>0</v>
      </c>
      <c r="Z175" s="82">
        <f t="shared" si="168"/>
        <v>0</v>
      </c>
      <c r="AA175" s="82">
        <f t="shared" si="168"/>
        <v>0</v>
      </c>
      <c r="AB175" s="82">
        <f t="shared" si="168"/>
        <v>0</v>
      </c>
      <c r="AC175" s="82">
        <f t="shared" si="168"/>
        <v>0</v>
      </c>
      <c r="AD175" s="82">
        <f t="shared" si="168"/>
        <v>0</v>
      </c>
      <c r="AE175" s="82">
        <f t="shared" si="168"/>
        <v>0</v>
      </c>
      <c r="AF175" s="82">
        <f t="shared" si="168"/>
        <v>0</v>
      </c>
      <c r="AG175" s="82">
        <f t="shared" si="168"/>
        <v>0</v>
      </c>
      <c r="AH175" s="82">
        <f t="shared" si="168"/>
        <v>0</v>
      </c>
      <c r="AI175" s="82">
        <f t="shared" si="168"/>
        <v>0</v>
      </c>
      <c r="AJ175" s="548">
        <v>0</v>
      </c>
    </row>
    <row r="176" spans="2:36" ht="75" customHeight="1" x14ac:dyDescent="0.25">
      <c r="B176" s="85"/>
      <c r="C176" s="86"/>
      <c r="D176" s="86"/>
      <c r="E176" s="86"/>
      <c r="F176" s="86"/>
      <c r="G176" s="86"/>
      <c r="H176" s="86"/>
      <c r="I176" s="86"/>
      <c r="J176" s="86"/>
      <c r="K176" s="93" t="s">
        <v>107091</v>
      </c>
      <c r="L176" s="88" t="s">
        <v>113133</v>
      </c>
      <c r="M176" s="89" t="s">
        <v>113728</v>
      </c>
      <c r="N176" s="90"/>
      <c r="O176" s="90"/>
      <c r="P176" s="91"/>
      <c r="Q176" s="91"/>
      <c r="R176" s="301">
        <v>23360000</v>
      </c>
      <c r="S176" s="430">
        <v>234000000</v>
      </c>
      <c r="T176" s="430">
        <v>0</v>
      </c>
      <c r="U176" s="93"/>
      <c r="V176" s="94"/>
      <c r="W176" s="93" t="s">
        <v>113000</v>
      </c>
      <c r="X176" s="548"/>
      <c r="Y176" s="548"/>
      <c r="Z176" s="548"/>
      <c r="AA176" s="548"/>
      <c r="AB176" s="548"/>
      <c r="AC176" s="548"/>
      <c r="AD176" s="548"/>
      <c r="AE176" s="548"/>
      <c r="AF176" s="548"/>
      <c r="AG176" s="548"/>
      <c r="AH176" s="548"/>
      <c r="AI176" s="548"/>
      <c r="AJ176" s="548">
        <v>0</v>
      </c>
    </row>
    <row r="177" spans="2:36" ht="60" x14ac:dyDescent="0.25">
      <c r="B177" s="85"/>
      <c r="C177" s="86"/>
      <c r="D177" s="86"/>
      <c r="E177" s="86"/>
      <c r="F177" s="86"/>
      <c r="G177" s="86"/>
      <c r="H177" s="86"/>
      <c r="I177" s="86"/>
      <c r="J177" s="86"/>
      <c r="K177" s="93" t="s">
        <v>107091</v>
      </c>
      <c r="L177" s="88" t="s">
        <v>113275</v>
      </c>
      <c r="M177" s="89" t="s">
        <v>113749</v>
      </c>
      <c r="N177" s="90">
        <v>45679</v>
      </c>
      <c r="O177" s="90" t="s">
        <v>113037</v>
      </c>
      <c r="P177" s="91" t="s">
        <v>113011</v>
      </c>
      <c r="Q177" s="91" t="s">
        <v>113096</v>
      </c>
      <c r="R177" s="301">
        <v>50000000</v>
      </c>
      <c r="S177" s="430">
        <v>50000000</v>
      </c>
      <c r="T177" s="430">
        <v>0</v>
      </c>
      <c r="U177" s="93"/>
      <c r="V177" s="94"/>
      <c r="W177" s="93" t="s">
        <v>113035</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106217</v>
      </c>
      <c r="J178" s="375"/>
      <c r="K178" s="77"/>
      <c r="L178" s="395"/>
      <c r="M178" s="79" t="s">
        <v>107104</v>
      </c>
      <c r="N178" s="80"/>
      <c r="O178" s="80"/>
      <c r="P178" s="81"/>
      <c r="Q178" s="81"/>
      <c r="R178" s="82">
        <f>SUM(R179:R182)</f>
        <v>41520000</v>
      </c>
      <c r="S178" s="82">
        <f>SUM(S179:S182)</f>
        <v>34600000</v>
      </c>
      <c r="T178" s="82">
        <f>SUM(T179:T182)</f>
        <v>7000000</v>
      </c>
      <c r="U178" s="83"/>
      <c r="V178" s="83"/>
      <c r="W178" s="118"/>
      <c r="X178" s="82">
        <f t="shared" ref="X178:AI178" si="169">SUM(X179:X182)</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x14ac:dyDescent="0.25">
      <c r="B179" s="85"/>
      <c r="C179" s="86"/>
      <c r="D179" s="86"/>
      <c r="E179" s="86"/>
      <c r="F179" s="86"/>
      <c r="G179" s="86"/>
      <c r="H179" s="86"/>
      <c r="I179" s="86"/>
      <c r="J179" s="86"/>
      <c r="K179" s="93" t="s">
        <v>107091</v>
      </c>
      <c r="L179" s="88">
        <v>72154100</v>
      </c>
      <c r="M179" s="89" t="s">
        <v>113526</v>
      </c>
      <c r="N179" s="90"/>
      <c r="O179" s="90"/>
      <c r="P179" s="91"/>
      <c r="Q179" s="90"/>
      <c r="R179" s="301">
        <v>15520000</v>
      </c>
      <c r="S179" s="430">
        <v>15600000</v>
      </c>
      <c r="T179" s="430">
        <v>0</v>
      </c>
      <c r="U179" s="93" t="s">
        <v>106081</v>
      </c>
      <c r="V179" s="94"/>
      <c r="W179" s="93" t="s">
        <v>113000</v>
      </c>
      <c r="X179" s="548"/>
      <c r="Y179" s="548"/>
      <c r="Z179" s="548"/>
      <c r="AA179" s="548"/>
      <c r="AB179" s="548"/>
      <c r="AC179" s="548"/>
      <c r="AD179" s="548"/>
      <c r="AE179" s="548"/>
      <c r="AF179" s="548"/>
      <c r="AG179" s="548"/>
      <c r="AH179" s="548"/>
      <c r="AI179" s="548"/>
      <c r="AJ179" s="548">
        <v>0</v>
      </c>
    </row>
    <row r="180" spans="2:36" ht="38.25" customHeight="1" x14ac:dyDescent="0.25">
      <c r="B180" s="133"/>
      <c r="C180" s="134"/>
      <c r="D180" s="134"/>
      <c r="E180" s="134"/>
      <c r="F180" s="134"/>
      <c r="G180" s="134"/>
      <c r="H180" s="134"/>
      <c r="I180" s="134"/>
      <c r="J180" s="134"/>
      <c r="K180" s="93" t="s">
        <v>107091</v>
      </c>
      <c r="L180" s="122">
        <v>81141500</v>
      </c>
      <c r="M180" s="116" t="s">
        <v>113827</v>
      </c>
      <c r="N180" s="117">
        <v>45680</v>
      </c>
      <c r="O180" s="90" t="s">
        <v>113001</v>
      </c>
      <c r="P180" s="91" t="s">
        <v>112998</v>
      </c>
      <c r="Q180" s="91" t="s">
        <v>113052</v>
      </c>
      <c r="R180" s="301">
        <v>7000000</v>
      </c>
      <c r="S180" s="435">
        <v>7000000</v>
      </c>
      <c r="T180" s="435">
        <v>0</v>
      </c>
      <c r="U180" s="93"/>
      <c r="V180" s="136"/>
      <c r="W180" s="93" t="s">
        <v>113057</v>
      </c>
      <c r="X180" s="554"/>
      <c r="Y180" s="554"/>
      <c r="Z180" s="554"/>
      <c r="AA180" s="554"/>
      <c r="AB180" s="554"/>
      <c r="AC180" s="554"/>
      <c r="AD180" s="554"/>
      <c r="AE180" s="554"/>
      <c r="AF180" s="554"/>
      <c r="AG180" s="554"/>
      <c r="AH180" s="554"/>
      <c r="AI180" s="554"/>
      <c r="AJ180" s="548">
        <v>0</v>
      </c>
    </row>
    <row r="181" spans="2:36" ht="30" x14ac:dyDescent="0.25">
      <c r="B181" s="133"/>
      <c r="C181" s="134"/>
      <c r="D181" s="134"/>
      <c r="E181" s="134"/>
      <c r="F181" s="134"/>
      <c r="G181" s="134"/>
      <c r="H181" s="134"/>
      <c r="I181" s="134"/>
      <c r="J181" s="134"/>
      <c r="K181" s="93" t="s">
        <v>107091</v>
      </c>
      <c r="L181" s="88">
        <v>76121500</v>
      </c>
      <c r="M181" s="89" t="s">
        <v>113450</v>
      </c>
      <c r="N181" s="90">
        <v>45762</v>
      </c>
      <c r="O181" s="90" t="s">
        <v>113006</v>
      </c>
      <c r="P181" s="91" t="s">
        <v>113079</v>
      </c>
      <c r="Q181" s="91" t="s">
        <v>113052</v>
      </c>
      <c r="R181" s="114">
        <v>7000000</v>
      </c>
      <c r="S181" s="432"/>
      <c r="T181" s="432">
        <v>7000000</v>
      </c>
      <c r="U181" s="128"/>
      <c r="V181" s="131"/>
      <c r="W181" s="93" t="s">
        <v>113054</v>
      </c>
      <c r="X181" s="550"/>
      <c r="Y181" s="550"/>
      <c r="Z181" s="550"/>
      <c r="AA181" s="550"/>
      <c r="AB181" s="550"/>
      <c r="AC181" s="550"/>
      <c r="AD181" s="550"/>
      <c r="AE181" s="550"/>
      <c r="AF181" s="550"/>
      <c r="AG181" s="550"/>
      <c r="AH181" s="550"/>
      <c r="AI181" s="550"/>
      <c r="AJ181" s="548">
        <v>0</v>
      </c>
    </row>
    <row r="182" spans="2:36" x14ac:dyDescent="0.25">
      <c r="B182" s="133"/>
      <c r="C182" s="134"/>
      <c r="D182" s="134"/>
      <c r="E182" s="134"/>
      <c r="F182" s="134"/>
      <c r="G182" s="134"/>
      <c r="H182" s="134"/>
      <c r="I182" s="134"/>
      <c r="J182" s="134"/>
      <c r="K182" s="93"/>
      <c r="L182" s="88"/>
      <c r="M182" s="116" t="s">
        <v>113114</v>
      </c>
      <c r="N182" s="117" t="s">
        <v>113031</v>
      </c>
      <c r="O182" s="117" t="s">
        <v>113031</v>
      </c>
      <c r="P182" s="117" t="s">
        <v>113031</v>
      </c>
      <c r="Q182" s="117" t="s">
        <v>113031</v>
      </c>
      <c r="R182" s="92">
        <v>12000000</v>
      </c>
      <c r="S182" s="432">
        <v>12000000</v>
      </c>
      <c r="T182" s="432">
        <v>0</v>
      </c>
      <c r="U182" s="128"/>
      <c r="V182" s="131"/>
      <c r="W182" s="93"/>
      <c r="X182" s="550"/>
      <c r="Y182" s="550"/>
      <c r="Z182" s="550"/>
      <c r="AA182" s="550"/>
      <c r="AB182" s="550"/>
      <c r="AC182" s="550"/>
      <c r="AD182" s="550"/>
      <c r="AE182" s="550"/>
      <c r="AF182" s="550"/>
      <c r="AG182" s="550"/>
      <c r="AH182" s="550"/>
      <c r="AI182" s="550"/>
      <c r="AJ182" s="548">
        <v>0</v>
      </c>
    </row>
    <row r="183" spans="2:36" x14ac:dyDescent="0.25">
      <c r="B183" s="60" t="s">
        <v>105516</v>
      </c>
      <c r="C183" s="60" t="s">
        <v>105573</v>
      </c>
      <c r="D183" s="60" t="s">
        <v>105573</v>
      </c>
      <c r="E183" s="60" t="s">
        <v>105573</v>
      </c>
      <c r="F183" s="60" t="s">
        <v>105556</v>
      </c>
      <c r="G183" s="60"/>
      <c r="H183" s="60"/>
      <c r="I183" s="60"/>
      <c r="J183" s="373"/>
      <c r="K183" s="248"/>
      <c r="L183" s="62"/>
      <c r="M183" s="63" t="s">
        <v>107164</v>
      </c>
      <c r="N183" s="64"/>
      <c r="O183" s="64"/>
      <c r="P183" s="65"/>
      <c r="Q183" s="65"/>
      <c r="R183" s="66">
        <f t="shared" ref="R183:T183" si="170">+R184+R188+R191+R195+R198</f>
        <v>496000000</v>
      </c>
      <c r="S183" s="66">
        <f t="shared" si="170"/>
        <v>355000000</v>
      </c>
      <c r="T183" s="66">
        <f t="shared" si="170"/>
        <v>141000000</v>
      </c>
      <c r="U183" s="67"/>
      <c r="V183" s="67"/>
      <c r="W183" s="248"/>
      <c r="X183" s="66">
        <f t="shared" ref="X183:Y183" si="171">+X184+X188+X191+X195+X198</f>
        <v>0</v>
      </c>
      <c r="Y183" s="66">
        <f t="shared" si="171"/>
        <v>0</v>
      </c>
      <c r="Z183" s="66">
        <f t="shared" ref="Z183:AC183" si="172">+Z184+Z188+Z191+Z195+Z198</f>
        <v>0</v>
      </c>
      <c r="AA183" s="66">
        <f t="shared" si="172"/>
        <v>0</v>
      </c>
      <c r="AB183" s="66">
        <f t="shared" si="172"/>
        <v>0</v>
      </c>
      <c r="AC183" s="66">
        <f t="shared" si="172"/>
        <v>0</v>
      </c>
      <c r="AD183" s="66">
        <f t="shared" ref="AD183:AI183" si="173">+AD184+AD188+AD191+AD195+AD198</f>
        <v>0</v>
      </c>
      <c r="AE183" s="66">
        <f t="shared" si="173"/>
        <v>0</v>
      </c>
      <c r="AF183" s="66">
        <f t="shared" si="173"/>
        <v>0</v>
      </c>
      <c r="AG183" s="66">
        <f t="shared" si="173"/>
        <v>0</v>
      </c>
      <c r="AH183" s="66">
        <f t="shared" si="173"/>
        <v>0</v>
      </c>
      <c r="AI183" s="66">
        <f t="shared" si="173"/>
        <v>0</v>
      </c>
      <c r="AJ183" s="548">
        <v>0</v>
      </c>
    </row>
    <row r="184" spans="2:36" x14ac:dyDescent="0.25">
      <c r="B184" s="313" t="s">
        <v>105516</v>
      </c>
      <c r="C184" s="313" t="s">
        <v>105573</v>
      </c>
      <c r="D184" s="313" t="s">
        <v>105573</v>
      </c>
      <c r="E184" s="313" t="s">
        <v>105573</v>
      </c>
      <c r="F184" s="313" t="s">
        <v>105556</v>
      </c>
      <c r="G184" s="313" t="s">
        <v>105535</v>
      </c>
      <c r="H184" s="69"/>
      <c r="I184" s="69"/>
      <c r="J184" s="374"/>
      <c r="K184" s="69"/>
      <c r="L184" s="70"/>
      <c r="M184" s="71" t="s">
        <v>107166</v>
      </c>
      <c r="N184" s="72"/>
      <c r="O184" s="72"/>
      <c r="P184" s="73"/>
      <c r="Q184" s="73"/>
      <c r="R184" s="74">
        <f t="shared" ref="R184:T184" si="174">+R185</f>
        <v>90000000</v>
      </c>
      <c r="S184" s="74">
        <f t="shared" si="174"/>
        <v>90000000</v>
      </c>
      <c r="T184" s="74">
        <f t="shared" si="174"/>
        <v>0</v>
      </c>
      <c r="U184" s="75"/>
      <c r="V184" s="75"/>
      <c r="W184" s="69"/>
      <c r="X184" s="74">
        <f t="shared" ref="X184:AI184" si="175">+X185</f>
        <v>0</v>
      </c>
      <c r="Y184" s="74">
        <f t="shared" si="175"/>
        <v>0</v>
      </c>
      <c r="Z184" s="74">
        <f t="shared" si="175"/>
        <v>0</v>
      </c>
      <c r="AA184" s="74">
        <f t="shared" si="175"/>
        <v>0</v>
      </c>
      <c r="AB184" s="74">
        <f t="shared" si="175"/>
        <v>0</v>
      </c>
      <c r="AC184" s="74">
        <f t="shared" si="175"/>
        <v>0</v>
      </c>
      <c r="AD184" s="74">
        <f t="shared" si="175"/>
        <v>0</v>
      </c>
      <c r="AE184" s="74">
        <f t="shared" si="175"/>
        <v>0</v>
      </c>
      <c r="AF184" s="74">
        <f t="shared" si="175"/>
        <v>0</v>
      </c>
      <c r="AG184" s="74">
        <f t="shared" si="175"/>
        <v>0</v>
      </c>
      <c r="AH184" s="74">
        <f t="shared" si="175"/>
        <v>0</v>
      </c>
      <c r="AI184" s="74">
        <f t="shared" si="175"/>
        <v>0</v>
      </c>
      <c r="AJ184" s="548">
        <v>0</v>
      </c>
    </row>
    <row r="185" spans="2:36" x14ac:dyDescent="0.25">
      <c r="B185" s="77" t="s">
        <v>105516</v>
      </c>
      <c r="C185" s="77" t="s">
        <v>105573</v>
      </c>
      <c r="D185" s="77" t="s">
        <v>105573</v>
      </c>
      <c r="E185" s="77" t="s">
        <v>105573</v>
      </c>
      <c r="F185" s="77" t="s">
        <v>105556</v>
      </c>
      <c r="G185" s="77" t="s">
        <v>105535</v>
      </c>
      <c r="H185" s="77" t="s">
        <v>106109</v>
      </c>
      <c r="I185" s="77"/>
      <c r="J185" s="375"/>
      <c r="K185" s="77"/>
      <c r="L185" s="395"/>
      <c r="M185" s="79" t="s">
        <v>107178</v>
      </c>
      <c r="N185" s="80"/>
      <c r="O185" s="80"/>
      <c r="P185" s="81"/>
      <c r="Q185" s="81"/>
      <c r="R185" s="82">
        <f t="shared" ref="R185:T185" si="176">SUM(R186+R187)</f>
        <v>90000000</v>
      </c>
      <c r="S185" s="82">
        <f t="shared" si="176"/>
        <v>90000000</v>
      </c>
      <c r="T185" s="82">
        <f t="shared" si="176"/>
        <v>0</v>
      </c>
      <c r="U185" s="83"/>
      <c r="V185" s="83"/>
      <c r="W185" s="118"/>
      <c r="X185" s="82">
        <f t="shared" ref="X185:Y185" si="177">SUM(X186+X187)</f>
        <v>0</v>
      </c>
      <c r="Y185" s="82">
        <f t="shared" si="177"/>
        <v>0</v>
      </c>
      <c r="Z185" s="82">
        <f t="shared" ref="Z185:AC185" si="178">SUM(Z186+Z187)</f>
        <v>0</v>
      </c>
      <c r="AA185" s="82">
        <f t="shared" si="178"/>
        <v>0</v>
      </c>
      <c r="AB185" s="82">
        <f t="shared" si="178"/>
        <v>0</v>
      </c>
      <c r="AC185" s="82">
        <f t="shared" si="178"/>
        <v>0</v>
      </c>
      <c r="AD185" s="82">
        <f t="shared" ref="AD185:AI185" si="179">SUM(AD186+AD187)</f>
        <v>0</v>
      </c>
      <c r="AE185" s="82">
        <f t="shared" si="179"/>
        <v>0</v>
      </c>
      <c r="AF185" s="82">
        <f t="shared" si="179"/>
        <v>0</v>
      </c>
      <c r="AG185" s="82">
        <f t="shared" si="179"/>
        <v>0</v>
      </c>
      <c r="AH185" s="82">
        <f t="shared" si="179"/>
        <v>0</v>
      </c>
      <c r="AI185" s="82">
        <f t="shared" si="179"/>
        <v>0</v>
      </c>
      <c r="AJ185" s="548">
        <v>0</v>
      </c>
    </row>
    <row r="186" spans="2:36" ht="45" x14ac:dyDescent="0.25">
      <c r="B186" s="85"/>
      <c r="C186" s="86"/>
      <c r="D186" s="86"/>
      <c r="E186" s="86"/>
      <c r="F186" s="86"/>
      <c r="G186" s="86"/>
      <c r="H186" s="86"/>
      <c r="I186" s="86"/>
      <c r="J186" s="86"/>
      <c r="K186" s="93" t="s">
        <v>107165</v>
      </c>
      <c r="L186" s="88" t="s">
        <v>113115</v>
      </c>
      <c r="M186" s="89" t="s">
        <v>113417</v>
      </c>
      <c r="N186" s="90">
        <v>45713</v>
      </c>
      <c r="O186" s="90" t="s">
        <v>113001</v>
      </c>
      <c r="P186" s="91" t="s">
        <v>113004</v>
      </c>
      <c r="Q186" s="91" t="s">
        <v>113053</v>
      </c>
      <c r="R186" s="92">
        <v>50000000</v>
      </c>
      <c r="S186" s="430">
        <v>50000000</v>
      </c>
      <c r="T186" s="430">
        <v>0</v>
      </c>
      <c r="U186" s="93"/>
      <c r="V186" s="94"/>
      <c r="W186" s="357" t="s">
        <v>113012</v>
      </c>
      <c r="X186" s="548"/>
      <c r="Y186" s="548"/>
      <c r="Z186" s="548"/>
      <c r="AA186" s="548"/>
      <c r="AB186" s="548"/>
      <c r="AC186" s="548"/>
      <c r="AD186" s="548"/>
      <c r="AE186" s="548"/>
      <c r="AF186" s="548"/>
      <c r="AG186" s="548"/>
      <c r="AH186" s="548"/>
      <c r="AI186" s="548"/>
      <c r="AJ186" s="548">
        <v>0</v>
      </c>
    </row>
    <row r="187" spans="2:36" ht="45" x14ac:dyDescent="0.25">
      <c r="B187" s="85"/>
      <c r="C187" s="86"/>
      <c r="D187" s="86"/>
      <c r="E187" s="86"/>
      <c r="F187" s="86"/>
      <c r="G187" s="86"/>
      <c r="H187" s="86"/>
      <c r="I187" s="86"/>
      <c r="J187" s="86"/>
      <c r="K187" s="93" t="s">
        <v>107165</v>
      </c>
      <c r="L187" s="52"/>
      <c r="M187" s="89" t="s">
        <v>113729</v>
      </c>
      <c r="N187" s="90">
        <v>45708</v>
      </c>
      <c r="O187" s="91" t="s">
        <v>113031</v>
      </c>
      <c r="P187" s="91" t="s">
        <v>113031</v>
      </c>
      <c r="Q187" s="91" t="s">
        <v>113031</v>
      </c>
      <c r="R187" s="92">
        <v>40000000</v>
      </c>
      <c r="S187" s="430">
        <v>40000000</v>
      </c>
      <c r="T187" s="430">
        <v>0</v>
      </c>
      <c r="U187" s="93"/>
      <c r="V187" s="94"/>
      <c r="W187" s="357" t="s">
        <v>113012</v>
      </c>
      <c r="X187" s="548"/>
      <c r="Y187" s="548"/>
      <c r="Z187" s="548"/>
      <c r="AA187" s="548"/>
      <c r="AB187" s="548"/>
      <c r="AC187" s="548"/>
      <c r="AD187" s="548"/>
      <c r="AE187" s="548"/>
      <c r="AF187" s="548"/>
      <c r="AG187" s="548"/>
      <c r="AH187" s="548"/>
      <c r="AI187" s="548"/>
      <c r="AJ187" s="548">
        <v>0</v>
      </c>
    </row>
    <row r="188" spans="2:36" ht="30" x14ac:dyDescent="0.25">
      <c r="B188" s="313" t="s">
        <v>105516</v>
      </c>
      <c r="C188" s="313" t="s">
        <v>105573</v>
      </c>
      <c r="D188" s="313" t="s">
        <v>105573</v>
      </c>
      <c r="E188" s="313" t="s">
        <v>105573</v>
      </c>
      <c r="F188" s="313" t="s">
        <v>105556</v>
      </c>
      <c r="G188" s="313" t="s">
        <v>105538</v>
      </c>
      <c r="H188" s="69"/>
      <c r="I188" s="69"/>
      <c r="J188" s="374"/>
      <c r="K188" s="69"/>
      <c r="L188" s="70"/>
      <c r="M188" s="71" t="s">
        <v>107180</v>
      </c>
      <c r="N188" s="72"/>
      <c r="O188" s="72"/>
      <c r="P188" s="73"/>
      <c r="Q188" s="73"/>
      <c r="R188" s="74">
        <f t="shared" ref="R188:T189" si="180">+R189</f>
        <v>30000000</v>
      </c>
      <c r="S188" s="74">
        <f t="shared" si="180"/>
        <v>30000000</v>
      </c>
      <c r="T188" s="74">
        <f t="shared" si="180"/>
        <v>0</v>
      </c>
      <c r="U188" s="75"/>
      <c r="V188" s="75"/>
      <c r="W188" s="69"/>
      <c r="X188" s="74">
        <f t="shared" ref="X188:AI189" si="181">+X189</f>
        <v>0</v>
      </c>
      <c r="Y188" s="74">
        <f t="shared" si="181"/>
        <v>0</v>
      </c>
      <c r="Z188" s="74">
        <f t="shared" si="181"/>
        <v>0</v>
      </c>
      <c r="AA188" s="74">
        <f t="shared" si="181"/>
        <v>0</v>
      </c>
      <c r="AB188" s="74">
        <f t="shared" si="181"/>
        <v>0</v>
      </c>
      <c r="AC188" s="74">
        <f t="shared" si="181"/>
        <v>0</v>
      </c>
      <c r="AD188" s="74">
        <f t="shared" si="181"/>
        <v>0</v>
      </c>
      <c r="AE188" s="74">
        <f t="shared" si="181"/>
        <v>0</v>
      </c>
      <c r="AF188" s="74">
        <f t="shared" si="181"/>
        <v>0</v>
      </c>
      <c r="AG188" s="74">
        <f t="shared" si="181"/>
        <v>0</v>
      </c>
      <c r="AH188" s="74">
        <f t="shared" si="181"/>
        <v>0</v>
      </c>
      <c r="AI188" s="74">
        <f t="shared" si="181"/>
        <v>0</v>
      </c>
      <c r="AJ188" s="548">
        <v>0</v>
      </c>
    </row>
    <row r="189" spans="2:36" x14ac:dyDescent="0.25">
      <c r="B189" s="77" t="s">
        <v>105516</v>
      </c>
      <c r="C189" s="77" t="s">
        <v>105573</v>
      </c>
      <c r="D189" s="77" t="s">
        <v>105573</v>
      </c>
      <c r="E189" s="77" t="s">
        <v>105573</v>
      </c>
      <c r="F189" s="77" t="s">
        <v>105556</v>
      </c>
      <c r="G189" s="77" t="s">
        <v>105538</v>
      </c>
      <c r="H189" s="77" t="s">
        <v>105520</v>
      </c>
      <c r="I189" s="77"/>
      <c r="J189" s="375"/>
      <c r="K189" s="77"/>
      <c r="L189" s="395"/>
      <c r="M189" s="79" t="s">
        <v>107182</v>
      </c>
      <c r="N189" s="80"/>
      <c r="O189" s="80"/>
      <c r="P189" s="81"/>
      <c r="Q189" s="81"/>
      <c r="R189" s="82">
        <f t="shared" si="180"/>
        <v>30000000</v>
      </c>
      <c r="S189" s="82">
        <f t="shared" si="180"/>
        <v>30000000</v>
      </c>
      <c r="T189" s="82">
        <f t="shared" si="180"/>
        <v>0</v>
      </c>
      <c r="U189" s="83"/>
      <c r="V189" s="83"/>
      <c r="W189" s="118"/>
      <c r="X189" s="82">
        <f t="shared" si="181"/>
        <v>0</v>
      </c>
      <c r="Y189" s="82">
        <f t="shared" si="181"/>
        <v>0</v>
      </c>
      <c r="Z189" s="82">
        <f t="shared" si="181"/>
        <v>0</v>
      </c>
      <c r="AA189" s="82">
        <f t="shared" si="181"/>
        <v>0</v>
      </c>
      <c r="AB189" s="82">
        <f t="shared" si="181"/>
        <v>0</v>
      </c>
      <c r="AC189" s="82">
        <f t="shared" si="181"/>
        <v>0</v>
      </c>
      <c r="AD189" s="82">
        <f t="shared" si="181"/>
        <v>0</v>
      </c>
      <c r="AE189" s="82">
        <f t="shared" si="181"/>
        <v>0</v>
      </c>
      <c r="AF189" s="82">
        <f t="shared" si="181"/>
        <v>0</v>
      </c>
      <c r="AG189" s="82">
        <f t="shared" si="181"/>
        <v>0</v>
      </c>
      <c r="AH189" s="82">
        <f t="shared" si="181"/>
        <v>0</v>
      </c>
      <c r="AI189" s="82">
        <f t="shared" si="181"/>
        <v>0</v>
      </c>
      <c r="AJ189" s="548">
        <v>0</v>
      </c>
    </row>
    <row r="190" spans="2:36" ht="210" x14ac:dyDescent="0.25">
      <c r="B190" s="85"/>
      <c r="C190" s="86"/>
      <c r="D190" s="86"/>
      <c r="E190" s="86"/>
      <c r="F190" s="86"/>
      <c r="G190" s="86"/>
      <c r="H190" s="86"/>
      <c r="I190" s="86"/>
      <c r="J190" s="86"/>
      <c r="K190" s="93" t="s">
        <v>107179</v>
      </c>
      <c r="L190" s="88" t="s">
        <v>113279</v>
      </c>
      <c r="M190" s="89" t="s">
        <v>113512</v>
      </c>
      <c r="N190" s="399">
        <v>45685</v>
      </c>
      <c r="O190" s="399" t="s">
        <v>113037</v>
      </c>
      <c r="P190" s="406" t="s">
        <v>113004</v>
      </c>
      <c r="Q190" s="407" t="s">
        <v>113113</v>
      </c>
      <c r="R190" s="408">
        <v>30000000</v>
      </c>
      <c r="S190" s="408">
        <v>30000000</v>
      </c>
      <c r="T190" s="408">
        <v>0</v>
      </c>
      <c r="U190" s="410"/>
      <c r="V190" s="94"/>
      <c r="W190" s="93" t="s">
        <v>113019</v>
      </c>
      <c r="X190" s="549"/>
      <c r="Y190" s="549"/>
      <c r="Z190" s="549"/>
      <c r="AA190" s="549"/>
      <c r="AB190" s="549"/>
      <c r="AC190" s="549"/>
      <c r="AD190" s="549"/>
      <c r="AE190" s="549"/>
      <c r="AF190" s="549"/>
      <c r="AG190" s="549"/>
      <c r="AH190" s="549"/>
      <c r="AI190" s="549"/>
      <c r="AJ190" s="548">
        <v>0</v>
      </c>
    </row>
    <row r="191" spans="2:36" ht="45" x14ac:dyDescent="0.25">
      <c r="B191" s="313" t="s">
        <v>105516</v>
      </c>
      <c r="C191" s="313" t="s">
        <v>105573</v>
      </c>
      <c r="D191" s="313" t="s">
        <v>105573</v>
      </c>
      <c r="E191" s="313" t="s">
        <v>105573</v>
      </c>
      <c r="F191" s="313" t="s">
        <v>105556</v>
      </c>
      <c r="G191" s="313" t="s">
        <v>105541</v>
      </c>
      <c r="H191" s="69"/>
      <c r="I191" s="69"/>
      <c r="J191" s="374"/>
      <c r="K191" s="69"/>
      <c r="L191" s="70"/>
      <c r="M191" s="71" t="s">
        <v>107192</v>
      </c>
      <c r="N191" s="72"/>
      <c r="O191" s="72"/>
      <c r="P191" s="73"/>
      <c r="Q191" s="73"/>
      <c r="R191" s="74">
        <f t="shared" ref="R191:T191" si="182">+R192</f>
        <v>246000000</v>
      </c>
      <c r="S191" s="74">
        <f t="shared" si="182"/>
        <v>165000000</v>
      </c>
      <c r="T191" s="74">
        <f t="shared" si="182"/>
        <v>81000000</v>
      </c>
      <c r="U191" s="75"/>
      <c r="V191" s="75"/>
      <c r="W191" s="69"/>
      <c r="X191" s="74">
        <f t="shared" ref="X191:AI191" si="183">+X192</f>
        <v>0</v>
      </c>
      <c r="Y191" s="74">
        <f t="shared" si="183"/>
        <v>0</v>
      </c>
      <c r="Z191" s="74">
        <f t="shared" si="183"/>
        <v>0</v>
      </c>
      <c r="AA191" s="74">
        <f t="shared" si="183"/>
        <v>0</v>
      </c>
      <c r="AB191" s="74">
        <f t="shared" si="183"/>
        <v>0</v>
      </c>
      <c r="AC191" s="74">
        <f t="shared" si="183"/>
        <v>0</v>
      </c>
      <c r="AD191" s="74">
        <f t="shared" si="183"/>
        <v>0</v>
      </c>
      <c r="AE191" s="74">
        <f t="shared" si="183"/>
        <v>0</v>
      </c>
      <c r="AF191" s="74">
        <f t="shared" si="183"/>
        <v>0</v>
      </c>
      <c r="AG191" s="74">
        <f t="shared" si="183"/>
        <v>0</v>
      </c>
      <c r="AH191" s="74">
        <f t="shared" si="183"/>
        <v>0</v>
      </c>
      <c r="AI191" s="74">
        <f t="shared" si="183"/>
        <v>0</v>
      </c>
      <c r="AJ191" s="548">
        <v>0</v>
      </c>
    </row>
    <row r="192" spans="2:36" ht="30" x14ac:dyDescent="0.25">
      <c r="B192" s="77" t="s">
        <v>105516</v>
      </c>
      <c r="C192" s="77" t="s">
        <v>105573</v>
      </c>
      <c r="D192" s="77" t="s">
        <v>105573</v>
      </c>
      <c r="E192" s="77" t="s">
        <v>105573</v>
      </c>
      <c r="F192" s="77" t="s">
        <v>105556</v>
      </c>
      <c r="G192" s="77" t="s">
        <v>105541</v>
      </c>
      <c r="H192" s="77" t="s">
        <v>105520</v>
      </c>
      <c r="I192" s="77"/>
      <c r="J192" s="375"/>
      <c r="K192" s="77"/>
      <c r="L192" s="395"/>
      <c r="M192" s="79" t="s">
        <v>107194</v>
      </c>
      <c r="N192" s="107"/>
      <c r="O192" s="107"/>
      <c r="P192" s="81"/>
      <c r="Q192" s="81"/>
      <c r="R192" s="109">
        <f t="shared" ref="R192:T192" si="184">SUM(R193+R194)</f>
        <v>246000000</v>
      </c>
      <c r="S192" s="109">
        <f t="shared" si="184"/>
        <v>165000000</v>
      </c>
      <c r="T192" s="109">
        <f t="shared" si="184"/>
        <v>81000000</v>
      </c>
      <c r="U192" s="110"/>
      <c r="V192" s="110"/>
      <c r="W192" s="118"/>
      <c r="X192" s="109">
        <f t="shared" ref="X192:Y192" si="185">SUM(X193+X194)</f>
        <v>0</v>
      </c>
      <c r="Y192" s="109">
        <f t="shared" si="185"/>
        <v>0</v>
      </c>
      <c r="Z192" s="109">
        <f t="shared" ref="Z192:AC192" si="186">SUM(Z193+Z194)</f>
        <v>0</v>
      </c>
      <c r="AA192" s="109">
        <f t="shared" si="186"/>
        <v>0</v>
      </c>
      <c r="AB192" s="109">
        <f t="shared" si="186"/>
        <v>0</v>
      </c>
      <c r="AC192" s="109">
        <f t="shared" si="186"/>
        <v>0</v>
      </c>
      <c r="AD192" s="109">
        <f t="shared" ref="AD192:AI192" si="187">SUM(AD193+AD194)</f>
        <v>0</v>
      </c>
      <c r="AE192" s="109">
        <f t="shared" si="187"/>
        <v>0</v>
      </c>
      <c r="AF192" s="109">
        <f t="shared" si="187"/>
        <v>0</v>
      </c>
      <c r="AG192" s="109">
        <f t="shared" si="187"/>
        <v>0</v>
      </c>
      <c r="AH192" s="109">
        <f t="shared" si="187"/>
        <v>0</v>
      </c>
      <c r="AI192" s="109">
        <f t="shared" si="187"/>
        <v>0</v>
      </c>
      <c r="AJ192" s="548">
        <v>0</v>
      </c>
    </row>
    <row r="193" spans="2:36" x14ac:dyDescent="0.25">
      <c r="B193" s="85"/>
      <c r="C193" s="86"/>
      <c r="D193" s="86"/>
      <c r="E193" s="86"/>
      <c r="F193" s="86"/>
      <c r="G193" s="86"/>
      <c r="H193" s="86"/>
      <c r="I193" s="86"/>
      <c r="J193" s="86"/>
      <c r="K193" s="93" t="s">
        <v>107191</v>
      </c>
      <c r="L193" s="88"/>
      <c r="M193" s="99" t="s">
        <v>113121</v>
      </c>
      <c r="N193" s="90">
        <v>45659</v>
      </c>
      <c r="O193" s="90" t="s">
        <v>113060</v>
      </c>
      <c r="P193" s="91" t="s">
        <v>113068</v>
      </c>
      <c r="Q193" s="91"/>
      <c r="R193" s="92">
        <v>231000000</v>
      </c>
      <c r="S193" s="430">
        <v>150000000</v>
      </c>
      <c r="T193" s="430">
        <v>81000000</v>
      </c>
      <c r="U193" s="93"/>
      <c r="V193" s="124"/>
      <c r="W193" s="93" t="s">
        <v>113064</v>
      </c>
      <c r="X193" s="548"/>
      <c r="Y193" s="548"/>
      <c r="Z193" s="548"/>
      <c r="AA193" s="548"/>
      <c r="AB193" s="548"/>
      <c r="AC193" s="548"/>
      <c r="AD193" s="548"/>
      <c r="AE193" s="548"/>
      <c r="AF193" s="548"/>
      <c r="AG193" s="548"/>
      <c r="AH193" s="548"/>
      <c r="AI193" s="548"/>
      <c r="AJ193" s="548">
        <v>0</v>
      </c>
    </row>
    <row r="194" spans="2:36" ht="99.75" customHeight="1" x14ac:dyDescent="0.25">
      <c r="B194" s="85"/>
      <c r="C194" s="86"/>
      <c r="D194" s="86"/>
      <c r="E194" s="86"/>
      <c r="F194" s="86"/>
      <c r="G194" s="86"/>
      <c r="H194" s="86"/>
      <c r="I194" s="86"/>
      <c r="J194" s="86"/>
      <c r="K194" s="93" t="s">
        <v>107191</v>
      </c>
      <c r="L194" s="88" t="s">
        <v>113119</v>
      </c>
      <c r="M194" s="99" t="s">
        <v>113739</v>
      </c>
      <c r="N194" s="90">
        <v>45716</v>
      </c>
      <c r="O194" s="90" t="s">
        <v>113001</v>
      </c>
      <c r="P194" s="91" t="s">
        <v>113004</v>
      </c>
      <c r="Q194" s="91" t="s">
        <v>113052</v>
      </c>
      <c r="R194" s="114">
        <v>15000000</v>
      </c>
      <c r="S194" s="430">
        <v>15000000</v>
      </c>
      <c r="T194" s="430">
        <v>0</v>
      </c>
      <c r="U194" s="93" t="s">
        <v>106081</v>
      </c>
      <c r="V194" s="124"/>
      <c r="W194" s="93" t="s">
        <v>113000</v>
      </c>
      <c r="X194" s="548"/>
      <c r="Y194" s="548"/>
      <c r="Z194" s="548"/>
      <c r="AA194" s="548"/>
      <c r="AB194" s="548"/>
      <c r="AC194" s="548"/>
      <c r="AD194" s="548"/>
      <c r="AE194" s="548"/>
      <c r="AF194" s="548"/>
      <c r="AG194" s="548"/>
      <c r="AH194" s="548"/>
      <c r="AI194" s="548"/>
      <c r="AJ194" s="548">
        <v>0</v>
      </c>
    </row>
    <row r="195" spans="2:36" x14ac:dyDescent="0.25">
      <c r="B195" s="313" t="s">
        <v>105516</v>
      </c>
      <c r="C195" s="313" t="s">
        <v>105573</v>
      </c>
      <c r="D195" s="313" t="s">
        <v>105573</v>
      </c>
      <c r="E195" s="313" t="s">
        <v>105573</v>
      </c>
      <c r="F195" s="313" t="s">
        <v>105556</v>
      </c>
      <c r="G195" s="313" t="s">
        <v>105547</v>
      </c>
      <c r="H195" s="69"/>
      <c r="I195" s="69"/>
      <c r="J195" s="374"/>
      <c r="K195" s="69"/>
      <c r="L195" s="70"/>
      <c r="M195" s="71" t="s">
        <v>113231</v>
      </c>
      <c r="N195" s="72"/>
      <c r="O195" s="72"/>
      <c r="P195" s="73"/>
      <c r="Q195" s="73"/>
      <c r="R195" s="74">
        <f t="shared" ref="R195:T196" si="188">+R196</f>
        <v>50000000</v>
      </c>
      <c r="S195" s="74">
        <f t="shared" si="188"/>
        <v>30000000</v>
      </c>
      <c r="T195" s="74">
        <f t="shared" si="188"/>
        <v>20000000</v>
      </c>
      <c r="U195" s="75"/>
      <c r="V195" s="75"/>
      <c r="W195" s="69"/>
      <c r="X195" s="74">
        <f t="shared" ref="X195:AI196" si="189">+X196</f>
        <v>0</v>
      </c>
      <c r="Y195" s="74">
        <f t="shared" si="189"/>
        <v>0</v>
      </c>
      <c r="Z195" s="74">
        <f t="shared" si="189"/>
        <v>0</v>
      </c>
      <c r="AA195" s="74">
        <f t="shared" si="189"/>
        <v>0</v>
      </c>
      <c r="AB195" s="74">
        <f t="shared" si="189"/>
        <v>0</v>
      </c>
      <c r="AC195" s="74">
        <f t="shared" si="189"/>
        <v>0</v>
      </c>
      <c r="AD195" s="74">
        <f t="shared" si="189"/>
        <v>0</v>
      </c>
      <c r="AE195" s="74">
        <f t="shared" si="189"/>
        <v>0</v>
      </c>
      <c r="AF195" s="74">
        <f t="shared" si="189"/>
        <v>0</v>
      </c>
      <c r="AG195" s="74">
        <f t="shared" si="189"/>
        <v>0</v>
      </c>
      <c r="AH195" s="74">
        <f t="shared" si="189"/>
        <v>0</v>
      </c>
      <c r="AI195" s="74">
        <f t="shared" si="189"/>
        <v>0</v>
      </c>
      <c r="AJ195" s="548">
        <v>0</v>
      </c>
    </row>
    <row r="196" spans="2:36" x14ac:dyDescent="0.25">
      <c r="B196" s="77" t="s">
        <v>105516</v>
      </c>
      <c r="C196" s="77" t="s">
        <v>105573</v>
      </c>
      <c r="D196" s="77" t="s">
        <v>105573</v>
      </c>
      <c r="E196" s="77" t="s">
        <v>105573</v>
      </c>
      <c r="F196" s="77" t="s">
        <v>105556</v>
      </c>
      <c r="G196" s="77" t="s">
        <v>105547</v>
      </c>
      <c r="H196" s="77" t="s">
        <v>106109</v>
      </c>
      <c r="I196" s="77"/>
      <c r="J196" s="375"/>
      <c r="K196" s="77"/>
      <c r="L196" s="395"/>
      <c r="M196" s="79" t="s">
        <v>107228</v>
      </c>
      <c r="N196" s="80"/>
      <c r="O196" s="80"/>
      <c r="P196" s="81"/>
      <c r="Q196" s="81"/>
      <c r="R196" s="82">
        <f t="shared" si="188"/>
        <v>50000000</v>
      </c>
      <c r="S196" s="82">
        <f t="shared" si="188"/>
        <v>30000000</v>
      </c>
      <c r="T196" s="82">
        <f t="shared" si="188"/>
        <v>20000000</v>
      </c>
      <c r="U196" s="83"/>
      <c r="V196" s="83"/>
      <c r="W196" s="118"/>
      <c r="X196" s="82">
        <f t="shared" si="189"/>
        <v>0</v>
      </c>
      <c r="Y196" s="82">
        <f t="shared" si="189"/>
        <v>0</v>
      </c>
      <c r="Z196" s="82">
        <f t="shared" si="189"/>
        <v>0</v>
      </c>
      <c r="AA196" s="82">
        <f t="shared" si="189"/>
        <v>0</v>
      </c>
      <c r="AB196" s="82">
        <f t="shared" si="189"/>
        <v>0</v>
      </c>
      <c r="AC196" s="82">
        <f t="shared" si="189"/>
        <v>0</v>
      </c>
      <c r="AD196" s="82">
        <f t="shared" si="189"/>
        <v>0</v>
      </c>
      <c r="AE196" s="82">
        <f t="shared" si="189"/>
        <v>0</v>
      </c>
      <c r="AF196" s="82">
        <f t="shared" si="189"/>
        <v>0</v>
      </c>
      <c r="AG196" s="82">
        <f t="shared" si="189"/>
        <v>0</v>
      </c>
      <c r="AH196" s="82">
        <f t="shared" si="189"/>
        <v>0</v>
      </c>
      <c r="AI196" s="82">
        <f t="shared" si="189"/>
        <v>0</v>
      </c>
      <c r="AJ196" s="548">
        <v>0</v>
      </c>
    </row>
    <row r="197" spans="2:36" ht="87" customHeight="1" x14ac:dyDescent="0.25">
      <c r="B197" s="85"/>
      <c r="C197" s="86"/>
      <c r="D197" s="86"/>
      <c r="E197" s="86"/>
      <c r="F197" s="86"/>
      <c r="G197" s="86"/>
      <c r="H197" s="86"/>
      <c r="I197" s="86"/>
      <c r="J197" s="86"/>
      <c r="K197" s="93" t="s">
        <v>107213</v>
      </c>
      <c r="L197" s="52">
        <v>93141500</v>
      </c>
      <c r="M197" s="89" t="s">
        <v>113381</v>
      </c>
      <c r="N197" s="90">
        <v>45868</v>
      </c>
      <c r="O197" s="90" t="s">
        <v>113010</v>
      </c>
      <c r="P197" s="91" t="s">
        <v>113007</v>
      </c>
      <c r="Q197" s="91" t="s">
        <v>113095</v>
      </c>
      <c r="R197" s="96">
        <v>50000000</v>
      </c>
      <c r="S197" s="430">
        <v>30000000</v>
      </c>
      <c r="T197" s="430">
        <v>20000000</v>
      </c>
      <c r="U197" s="93"/>
      <c r="V197" s="94"/>
      <c r="W197" s="357" t="s">
        <v>113012</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105559</v>
      </c>
      <c r="G198" s="69"/>
      <c r="H198" s="69"/>
      <c r="I198" s="69"/>
      <c r="J198" s="374"/>
      <c r="K198" s="69"/>
      <c r="L198" s="70"/>
      <c r="M198" s="71" t="s">
        <v>105564</v>
      </c>
      <c r="N198" s="72"/>
      <c r="O198" s="72"/>
      <c r="P198" s="73"/>
      <c r="Q198" s="73"/>
      <c r="R198" s="74">
        <f t="shared" ref="R198:T198" si="190">+R199</f>
        <v>80000000</v>
      </c>
      <c r="S198" s="74">
        <f t="shared" si="190"/>
        <v>40000000</v>
      </c>
      <c r="T198" s="74">
        <f t="shared" si="190"/>
        <v>40000000</v>
      </c>
      <c r="U198" s="75"/>
      <c r="V198" s="75"/>
      <c r="W198" s="69"/>
      <c r="X198" s="74">
        <f t="shared" ref="X198:AI198" si="191">+X199</f>
        <v>0</v>
      </c>
      <c r="Y198" s="74">
        <f t="shared" si="191"/>
        <v>0</v>
      </c>
      <c r="Z198" s="74">
        <f t="shared" si="191"/>
        <v>0</v>
      </c>
      <c r="AA198" s="74">
        <f t="shared" si="191"/>
        <v>0</v>
      </c>
      <c r="AB198" s="74">
        <f t="shared" si="191"/>
        <v>0</v>
      </c>
      <c r="AC198" s="74">
        <f t="shared" si="191"/>
        <v>0</v>
      </c>
      <c r="AD198" s="74">
        <f t="shared" si="191"/>
        <v>0</v>
      </c>
      <c r="AE198" s="74">
        <f t="shared" si="191"/>
        <v>0</v>
      </c>
      <c r="AF198" s="74">
        <f t="shared" si="191"/>
        <v>0</v>
      </c>
      <c r="AG198" s="74">
        <f t="shared" si="191"/>
        <v>0</v>
      </c>
      <c r="AH198" s="74">
        <f t="shared" si="191"/>
        <v>0</v>
      </c>
      <c r="AI198" s="74">
        <f t="shared" si="191"/>
        <v>0</v>
      </c>
      <c r="AJ198" s="548">
        <v>0</v>
      </c>
    </row>
    <row r="199" spans="2:36" ht="18.75" customHeight="1" x14ac:dyDescent="0.25">
      <c r="B199" s="85"/>
      <c r="C199" s="86"/>
      <c r="D199" s="86"/>
      <c r="E199" s="86"/>
      <c r="F199" s="86"/>
      <c r="G199" s="86"/>
      <c r="H199" s="86"/>
      <c r="I199" s="86"/>
      <c r="J199" s="86"/>
      <c r="K199" s="93" t="s">
        <v>107241</v>
      </c>
      <c r="L199" s="52"/>
      <c r="M199" s="99" t="s">
        <v>105564</v>
      </c>
      <c r="N199" s="90" t="s">
        <v>113031</v>
      </c>
      <c r="O199" s="90" t="s">
        <v>113031</v>
      </c>
      <c r="P199" s="91" t="s">
        <v>113031</v>
      </c>
      <c r="Q199" s="91" t="s">
        <v>113031</v>
      </c>
      <c r="R199" s="92">
        <v>80000000</v>
      </c>
      <c r="S199" s="430">
        <v>40000000</v>
      </c>
      <c r="T199" s="520">
        <v>40000000</v>
      </c>
      <c r="U199" s="93"/>
      <c r="V199" s="94"/>
      <c r="W199" s="357" t="s">
        <v>113012</v>
      </c>
      <c r="X199" s="548"/>
      <c r="Y199" s="548"/>
      <c r="Z199" s="548"/>
      <c r="AA199" s="548"/>
      <c r="AB199" s="548"/>
      <c r="AC199" s="548"/>
      <c r="AD199" s="548"/>
      <c r="AE199" s="548"/>
      <c r="AF199" s="548"/>
      <c r="AG199" s="548"/>
      <c r="AH199" s="548"/>
      <c r="AI199" s="548"/>
      <c r="AJ199" s="548">
        <v>0</v>
      </c>
    </row>
    <row r="200" spans="2:36" ht="15.6" x14ac:dyDescent="0.25">
      <c r="B200" s="140" t="s">
        <v>105516</v>
      </c>
      <c r="C200" s="140" t="s">
        <v>105924</v>
      </c>
      <c r="D200" s="140"/>
      <c r="E200" s="140"/>
      <c r="F200" s="140"/>
      <c r="G200" s="140"/>
      <c r="H200" s="140"/>
      <c r="I200" s="140"/>
      <c r="J200" s="378"/>
      <c r="K200" s="140"/>
      <c r="L200" s="141"/>
      <c r="M200" s="142" t="s">
        <v>112080</v>
      </c>
      <c r="N200" s="143"/>
      <c r="O200" s="143"/>
      <c r="P200" s="144"/>
      <c r="Q200" s="144"/>
      <c r="R200" s="145">
        <f>+R201</f>
        <v>16363200000</v>
      </c>
      <c r="S200" s="145">
        <f t="shared" ref="S200" si="192">+S201</f>
        <v>16431000000</v>
      </c>
      <c r="T200" s="145">
        <f>+T201</f>
        <v>496560000</v>
      </c>
      <c r="U200" s="146"/>
      <c r="V200" s="146"/>
      <c r="W200" s="360"/>
      <c r="X200" s="145">
        <f t="shared" ref="X200:AI200" si="193">+X201</f>
        <v>0</v>
      </c>
      <c r="Y200" s="145">
        <f t="shared" si="193"/>
        <v>0</v>
      </c>
      <c r="Z200" s="145">
        <f t="shared" si="193"/>
        <v>0</v>
      </c>
      <c r="AA200" s="145">
        <f t="shared" si="193"/>
        <v>0</v>
      </c>
      <c r="AB200" s="145">
        <f t="shared" si="193"/>
        <v>0</v>
      </c>
      <c r="AC200" s="145">
        <f t="shared" si="193"/>
        <v>0</v>
      </c>
      <c r="AD200" s="145">
        <f t="shared" si="193"/>
        <v>0</v>
      </c>
      <c r="AE200" s="145">
        <f t="shared" si="193"/>
        <v>0</v>
      </c>
      <c r="AF200" s="145">
        <f t="shared" si="193"/>
        <v>0</v>
      </c>
      <c r="AG200" s="145">
        <f t="shared" si="193"/>
        <v>0</v>
      </c>
      <c r="AH200" s="145">
        <f t="shared" si="193"/>
        <v>0</v>
      </c>
      <c r="AI200" s="145">
        <f t="shared" si="193"/>
        <v>0</v>
      </c>
      <c r="AJ200" s="145">
        <f t="shared" ref="AJ200:AJ202" si="194">SUM(X200:AI200)-S200</f>
        <v>-16431000000</v>
      </c>
    </row>
    <row r="201" spans="2:36" ht="15.6" x14ac:dyDescent="0.25">
      <c r="B201" s="148" t="s">
        <v>105516</v>
      </c>
      <c r="C201" s="148" t="s">
        <v>105924</v>
      </c>
      <c r="D201" s="148" t="s">
        <v>105520</v>
      </c>
      <c r="E201" s="148"/>
      <c r="F201" s="148"/>
      <c r="G201" s="148"/>
      <c r="H201" s="148"/>
      <c r="I201" s="148"/>
      <c r="J201" s="379"/>
      <c r="K201" s="361"/>
      <c r="L201" s="150"/>
      <c r="M201" s="151" t="s">
        <v>112080</v>
      </c>
      <c r="N201" s="152"/>
      <c r="O201" s="152"/>
      <c r="P201" s="153"/>
      <c r="Q201" s="153"/>
      <c r="R201" s="154">
        <f>+R202+R229</f>
        <v>16363200000</v>
      </c>
      <c r="S201" s="154">
        <f t="shared" ref="S201" si="195">+S202+S229</f>
        <v>16431000000</v>
      </c>
      <c r="T201" s="154">
        <f>+T202+T229</f>
        <v>496560000</v>
      </c>
      <c r="U201" s="155"/>
      <c r="V201" s="155"/>
      <c r="W201" s="361"/>
      <c r="X201" s="154">
        <f t="shared" ref="X201:Y201" si="196">+X202+X229</f>
        <v>0</v>
      </c>
      <c r="Y201" s="154">
        <f t="shared" si="196"/>
        <v>0</v>
      </c>
      <c r="Z201" s="154">
        <f t="shared" ref="Z201:AC201" si="197">+Z202+Z229</f>
        <v>0</v>
      </c>
      <c r="AA201" s="154">
        <f t="shared" si="197"/>
        <v>0</v>
      </c>
      <c r="AB201" s="154">
        <f t="shared" si="197"/>
        <v>0</v>
      </c>
      <c r="AC201" s="154">
        <f t="shared" si="197"/>
        <v>0</v>
      </c>
      <c r="AD201" s="154">
        <f t="shared" ref="AD201:AI201" si="198">+AD202+AD229</f>
        <v>0</v>
      </c>
      <c r="AE201" s="154">
        <f t="shared" si="198"/>
        <v>0</v>
      </c>
      <c r="AF201" s="154">
        <f t="shared" si="198"/>
        <v>0</v>
      </c>
      <c r="AG201" s="154">
        <f t="shared" si="198"/>
        <v>0</v>
      </c>
      <c r="AH201" s="154">
        <f t="shared" si="198"/>
        <v>0</v>
      </c>
      <c r="AI201" s="154">
        <f t="shared" si="198"/>
        <v>0</v>
      </c>
      <c r="AJ201" s="154">
        <f t="shared" si="194"/>
        <v>-16431000000</v>
      </c>
    </row>
    <row r="202" spans="2:36" ht="15.6" x14ac:dyDescent="0.25">
      <c r="B202" s="157" t="s">
        <v>105516</v>
      </c>
      <c r="C202" s="157" t="s">
        <v>105924</v>
      </c>
      <c r="D202" s="157" t="s">
        <v>105520</v>
      </c>
      <c r="E202" s="157" t="s">
        <v>105520</v>
      </c>
      <c r="F202" s="157"/>
      <c r="G202" s="157"/>
      <c r="H202" s="157"/>
      <c r="I202" s="157"/>
      <c r="J202" s="380"/>
      <c r="K202" s="157"/>
      <c r="L202" s="158"/>
      <c r="M202" s="159" t="s">
        <v>106437</v>
      </c>
      <c r="N202" s="160"/>
      <c r="O202" s="160"/>
      <c r="P202" s="161"/>
      <c r="Q202" s="161"/>
      <c r="R202" s="162">
        <f>+R203+R223</f>
        <v>670000000</v>
      </c>
      <c r="S202" s="162">
        <f t="shared" ref="S202" si="199">+S203+S223</f>
        <v>746000000</v>
      </c>
      <c r="T202" s="162">
        <f>+T203+T223</f>
        <v>0</v>
      </c>
      <c r="U202" s="163"/>
      <c r="V202" s="163"/>
      <c r="W202" s="362"/>
      <c r="X202" s="162">
        <f t="shared" ref="X202:Y202" si="200">+X203+X223</f>
        <v>0</v>
      </c>
      <c r="Y202" s="162">
        <f t="shared" si="200"/>
        <v>0</v>
      </c>
      <c r="Z202" s="162">
        <f t="shared" ref="Z202:AC202" si="201">+Z203+Z223</f>
        <v>0</v>
      </c>
      <c r="AA202" s="162">
        <f t="shared" si="201"/>
        <v>0</v>
      </c>
      <c r="AB202" s="162">
        <f t="shared" si="201"/>
        <v>0</v>
      </c>
      <c r="AC202" s="162">
        <f t="shared" si="201"/>
        <v>0</v>
      </c>
      <c r="AD202" s="162">
        <f t="shared" ref="AD202:AI202" si="202">+AD203+AD223</f>
        <v>0</v>
      </c>
      <c r="AE202" s="162">
        <f t="shared" si="202"/>
        <v>0</v>
      </c>
      <c r="AF202" s="162">
        <f t="shared" si="202"/>
        <v>0</v>
      </c>
      <c r="AG202" s="162">
        <f t="shared" si="202"/>
        <v>0</v>
      </c>
      <c r="AH202" s="162">
        <f t="shared" si="202"/>
        <v>0</v>
      </c>
      <c r="AI202" s="162">
        <f t="shared" si="202"/>
        <v>0</v>
      </c>
      <c r="AJ202" s="162">
        <f t="shared" si="194"/>
        <v>-746000000</v>
      </c>
    </row>
    <row r="203" spans="2:36" ht="30" x14ac:dyDescent="0.25">
      <c r="B203" s="60" t="s">
        <v>105516</v>
      </c>
      <c r="C203" s="60" t="s">
        <v>105924</v>
      </c>
      <c r="D203" s="60" t="s">
        <v>105520</v>
      </c>
      <c r="E203" s="60" t="s">
        <v>105520</v>
      </c>
      <c r="F203" s="60" t="s">
        <v>105538</v>
      </c>
      <c r="G203" s="60"/>
      <c r="H203" s="60"/>
      <c r="I203" s="60"/>
      <c r="J203" s="373"/>
      <c r="K203" s="248"/>
      <c r="L203" s="62"/>
      <c r="M203" s="63" t="s">
        <v>106589</v>
      </c>
      <c r="N203" s="64"/>
      <c r="O203" s="64"/>
      <c r="P203" s="65"/>
      <c r="Q203" s="65"/>
      <c r="R203" s="66">
        <f>+R204+R207+R210+R214+R220</f>
        <v>600000000</v>
      </c>
      <c r="S203" s="66">
        <f t="shared" ref="S203" si="203">+S204+S207+S210+S214+S220</f>
        <v>530000000</v>
      </c>
      <c r="T203" s="66">
        <f>+T204+T207+T210+T214+T220</f>
        <v>0</v>
      </c>
      <c r="U203" s="67"/>
      <c r="V203" s="67"/>
      <c r="W203" s="248"/>
      <c r="X203" s="66">
        <f t="shared" ref="X203:Y203" si="204">+X204+X207+X210+X214+X220</f>
        <v>0</v>
      </c>
      <c r="Y203" s="66">
        <f t="shared" si="204"/>
        <v>0</v>
      </c>
      <c r="Z203" s="66">
        <f t="shared" ref="Z203:AC203" si="205">+Z204+Z207+Z210+Z214+Z220</f>
        <v>0</v>
      </c>
      <c r="AA203" s="66">
        <f t="shared" si="205"/>
        <v>0</v>
      </c>
      <c r="AB203" s="66">
        <f t="shared" si="205"/>
        <v>0</v>
      </c>
      <c r="AC203" s="66">
        <f t="shared" si="205"/>
        <v>0</v>
      </c>
      <c r="AD203" s="66">
        <f t="shared" ref="AD203:AI203" si="206">+AD204+AD207+AD210+AD214+AD220</f>
        <v>0</v>
      </c>
      <c r="AE203" s="66">
        <f t="shared" si="206"/>
        <v>0</v>
      </c>
      <c r="AF203" s="66">
        <f t="shared" si="206"/>
        <v>0</v>
      </c>
      <c r="AG203" s="66">
        <f t="shared" si="206"/>
        <v>0</v>
      </c>
      <c r="AH203" s="66">
        <f t="shared" si="206"/>
        <v>0</v>
      </c>
      <c r="AI203" s="66">
        <f t="shared" si="206"/>
        <v>0</v>
      </c>
      <c r="AJ203" s="548">
        <v>0</v>
      </c>
    </row>
    <row r="204" spans="2:36" ht="30" x14ac:dyDescent="0.25">
      <c r="B204" s="313" t="s">
        <v>105516</v>
      </c>
      <c r="C204" s="313" t="s">
        <v>105924</v>
      </c>
      <c r="D204" s="313" t="s">
        <v>105520</v>
      </c>
      <c r="E204" s="313" t="s">
        <v>105520</v>
      </c>
      <c r="F204" s="313" t="s">
        <v>105538</v>
      </c>
      <c r="G204" s="313" t="s">
        <v>105535</v>
      </c>
      <c r="H204" s="165"/>
      <c r="I204" s="165"/>
      <c r="J204" s="381"/>
      <c r="K204" s="165"/>
      <c r="L204" s="166"/>
      <c r="M204" s="167" t="s">
        <v>113232</v>
      </c>
      <c r="N204" s="168"/>
      <c r="O204" s="168"/>
      <c r="P204" s="169"/>
      <c r="Q204" s="169"/>
      <c r="R204" s="170">
        <f t="shared" ref="R204:S205" si="207">+R205</f>
        <v>15000000</v>
      </c>
      <c r="S204" s="170">
        <f t="shared" si="207"/>
        <v>15000000</v>
      </c>
      <c r="T204" s="170">
        <f>+T205</f>
        <v>0</v>
      </c>
      <c r="U204" s="171"/>
      <c r="V204" s="171"/>
      <c r="W204" s="165"/>
      <c r="X204" s="170">
        <f t="shared" ref="X204:AI205" si="208">+X205</f>
        <v>0</v>
      </c>
      <c r="Y204" s="170">
        <f t="shared" si="208"/>
        <v>0</v>
      </c>
      <c r="Z204" s="170">
        <f t="shared" si="208"/>
        <v>0</v>
      </c>
      <c r="AA204" s="170">
        <f t="shared" si="208"/>
        <v>0</v>
      </c>
      <c r="AB204" s="170">
        <f t="shared" si="208"/>
        <v>0</v>
      </c>
      <c r="AC204" s="170">
        <f t="shared" si="208"/>
        <v>0</v>
      </c>
      <c r="AD204" s="170">
        <f t="shared" si="208"/>
        <v>0</v>
      </c>
      <c r="AE204" s="170">
        <f t="shared" si="208"/>
        <v>0</v>
      </c>
      <c r="AF204" s="170">
        <f t="shared" si="208"/>
        <v>0</v>
      </c>
      <c r="AG204" s="170">
        <f t="shared" si="208"/>
        <v>0</v>
      </c>
      <c r="AH204" s="170">
        <f t="shared" si="208"/>
        <v>0</v>
      </c>
      <c r="AI204" s="170">
        <f t="shared" si="208"/>
        <v>0</v>
      </c>
      <c r="AJ204" s="548">
        <v>0</v>
      </c>
    </row>
    <row r="205" spans="2:36" x14ac:dyDescent="0.25">
      <c r="B205" s="77" t="s">
        <v>105516</v>
      </c>
      <c r="C205" s="77" t="s">
        <v>105924</v>
      </c>
      <c r="D205" s="77" t="s">
        <v>105520</v>
      </c>
      <c r="E205" s="77" t="s">
        <v>105520</v>
      </c>
      <c r="F205" s="78" t="s">
        <v>105538</v>
      </c>
      <c r="G205" s="78" t="s">
        <v>105535</v>
      </c>
      <c r="H205" s="78" t="s">
        <v>105520</v>
      </c>
      <c r="I205" s="77"/>
      <c r="J205" s="375"/>
      <c r="K205" s="77"/>
      <c r="L205" s="395"/>
      <c r="M205" s="79" t="s">
        <v>106595</v>
      </c>
      <c r="N205" s="80"/>
      <c r="O205" s="80"/>
      <c r="P205" s="81"/>
      <c r="Q205" s="81"/>
      <c r="R205" s="82">
        <f t="shared" si="207"/>
        <v>15000000</v>
      </c>
      <c r="S205" s="82">
        <f t="shared" si="207"/>
        <v>15000000</v>
      </c>
      <c r="T205" s="82">
        <f>+T206</f>
        <v>0</v>
      </c>
      <c r="U205" s="83"/>
      <c r="V205" s="83"/>
      <c r="W205" s="118"/>
      <c r="X205" s="82">
        <f t="shared" si="208"/>
        <v>0</v>
      </c>
      <c r="Y205" s="82">
        <f t="shared" si="208"/>
        <v>0</v>
      </c>
      <c r="Z205" s="82">
        <f t="shared" si="208"/>
        <v>0</v>
      </c>
      <c r="AA205" s="82">
        <f t="shared" si="208"/>
        <v>0</v>
      </c>
      <c r="AB205" s="82">
        <f t="shared" si="208"/>
        <v>0</v>
      </c>
      <c r="AC205" s="82">
        <f t="shared" si="208"/>
        <v>0</v>
      </c>
      <c r="AD205" s="82">
        <f t="shared" si="208"/>
        <v>0</v>
      </c>
      <c r="AE205" s="82">
        <f t="shared" si="208"/>
        <v>0</v>
      </c>
      <c r="AF205" s="82">
        <f t="shared" si="208"/>
        <v>0</v>
      </c>
      <c r="AG205" s="82">
        <f t="shared" si="208"/>
        <v>0</v>
      </c>
      <c r="AH205" s="82">
        <f t="shared" si="208"/>
        <v>0</v>
      </c>
      <c r="AI205" s="82">
        <f t="shared" si="208"/>
        <v>0</v>
      </c>
      <c r="AJ205" s="548">
        <v>0</v>
      </c>
    </row>
    <row r="206" spans="2:36" ht="180" x14ac:dyDescent="0.25">
      <c r="B206" s="85"/>
      <c r="C206" s="86"/>
      <c r="D206" s="86"/>
      <c r="E206" s="86"/>
      <c r="F206" s="86"/>
      <c r="G206" s="86"/>
      <c r="H206" s="86"/>
      <c r="I206" s="86"/>
      <c r="J206" s="86"/>
      <c r="K206" s="93" t="s">
        <v>112177</v>
      </c>
      <c r="L206" s="88" t="s">
        <v>113026</v>
      </c>
      <c r="M206" s="89" t="s">
        <v>113522</v>
      </c>
      <c r="N206" s="90">
        <v>45716</v>
      </c>
      <c r="O206" s="90" t="s">
        <v>113001</v>
      </c>
      <c r="P206" s="91" t="s">
        <v>113045</v>
      </c>
      <c r="Q206" s="91" t="s">
        <v>113008</v>
      </c>
      <c r="R206" s="114">
        <v>15000000</v>
      </c>
      <c r="S206" s="528">
        <v>15000000</v>
      </c>
      <c r="T206" s="430">
        <v>0</v>
      </c>
      <c r="U206" s="93" t="s">
        <v>106081</v>
      </c>
      <c r="V206" s="124"/>
      <c r="W206" s="93" t="s">
        <v>113029</v>
      </c>
      <c r="X206" s="555"/>
      <c r="Y206" s="555"/>
      <c r="Z206" s="555"/>
      <c r="AA206" s="555"/>
      <c r="AB206" s="555"/>
      <c r="AC206" s="555"/>
      <c r="AD206" s="555"/>
      <c r="AE206" s="555"/>
      <c r="AF206" s="555"/>
      <c r="AG206" s="555"/>
      <c r="AH206" s="555"/>
      <c r="AI206" s="555"/>
      <c r="AJ206" s="548">
        <v>0</v>
      </c>
    </row>
    <row r="207" spans="2:36" ht="30" x14ac:dyDescent="0.25">
      <c r="B207" s="313" t="s">
        <v>105516</v>
      </c>
      <c r="C207" s="313" t="s">
        <v>105924</v>
      </c>
      <c r="D207" s="313" t="s">
        <v>105520</v>
      </c>
      <c r="E207" s="313" t="s">
        <v>105520</v>
      </c>
      <c r="F207" s="313" t="s">
        <v>105538</v>
      </c>
      <c r="G207" s="313" t="s">
        <v>105538</v>
      </c>
      <c r="H207" s="165"/>
      <c r="I207" s="165"/>
      <c r="J207" s="381"/>
      <c r="K207" s="165"/>
      <c r="L207" s="166"/>
      <c r="M207" s="167" t="s">
        <v>106611</v>
      </c>
      <c r="N207" s="168"/>
      <c r="O207" s="168"/>
      <c r="P207" s="169"/>
      <c r="Q207" s="169"/>
      <c r="R207" s="170">
        <f t="shared" ref="R207:S208" si="209">+R208</f>
        <v>150000000</v>
      </c>
      <c r="S207" s="170">
        <f t="shared" si="209"/>
        <v>150000000</v>
      </c>
      <c r="T207" s="170">
        <f>+T208</f>
        <v>0</v>
      </c>
      <c r="U207" s="171"/>
      <c r="V207" s="171"/>
      <c r="W207" s="165"/>
      <c r="X207" s="170">
        <f t="shared" ref="X207:AI208" si="210">+X208</f>
        <v>0</v>
      </c>
      <c r="Y207" s="170">
        <f t="shared" si="210"/>
        <v>0</v>
      </c>
      <c r="Z207" s="170">
        <f t="shared" si="210"/>
        <v>0</v>
      </c>
      <c r="AA207" s="170">
        <f t="shared" si="210"/>
        <v>0</v>
      </c>
      <c r="AB207" s="170">
        <f t="shared" si="210"/>
        <v>0</v>
      </c>
      <c r="AC207" s="170">
        <f t="shared" si="210"/>
        <v>0</v>
      </c>
      <c r="AD207" s="170">
        <f t="shared" si="210"/>
        <v>0</v>
      </c>
      <c r="AE207" s="170">
        <f t="shared" si="210"/>
        <v>0</v>
      </c>
      <c r="AF207" s="170">
        <f t="shared" si="210"/>
        <v>0</v>
      </c>
      <c r="AG207" s="170">
        <f t="shared" si="210"/>
        <v>0</v>
      </c>
      <c r="AH207" s="170">
        <f t="shared" si="210"/>
        <v>0</v>
      </c>
      <c r="AI207" s="170">
        <f t="shared" si="210"/>
        <v>0</v>
      </c>
      <c r="AJ207" s="548">
        <v>0</v>
      </c>
    </row>
    <row r="208" spans="2:36" ht="60" x14ac:dyDescent="0.25">
      <c r="B208" s="77" t="s">
        <v>105516</v>
      </c>
      <c r="C208" s="77" t="s">
        <v>105924</v>
      </c>
      <c r="D208" s="77" t="s">
        <v>105520</v>
      </c>
      <c r="E208" s="77" t="s">
        <v>105520</v>
      </c>
      <c r="F208" s="78" t="s">
        <v>105538</v>
      </c>
      <c r="G208" s="78" t="s">
        <v>105538</v>
      </c>
      <c r="H208" s="78" t="s">
        <v>105675</v>
      </c>
      <c r="I208" s="77"/>
      <c r="J208" s="375"/>
      <c r="K208" s="77"/>
      <c r="L208" s="395"/>
      <c r="M208" s="79" t="s">
        <v>106617</v>
      </c>
      <c r="N208" s="80"/>
      <c r="O208" s="80"/>
      <c r="P208" s="81"/>
      <c r="Q208" s="81"/>
      <c r="R208" s="82">
        <f t="shared" si="209"/>
        <v>150000000</v>
      </c>
      <c r="S208" s="82">
        <f t="shared" si="209"/>
        <v>150000000</v>
      </c>
      <c r="T208" s="82">
        <f>+T209</f>
        <v>0</v>
      </c>
      <c r="U208" s="83"/>
      <c r="V208" s="83"/>
      <c r="W208" s="118"/>
      <c r="X208" s="82">
        <f t="shared" si="210"/>
        <v>0</v>
      </c>
      <c r="Y208" s="82">
        <f t="shared" si="210"/>
        <v>0</v>
      </c>
      <c r="Z208" s="82">
        <f t="shared" si="210"/>
        <v>0</v>
      </c>
      <c r="AA208" s="82">
        <f t="shared" si="210"/>
        <v>0</v>
      </c>
      <c r="AB208" s="82">
        <f t="shared" si="210"/>
        <v>0</v>
      </c>
      <c r="AC208" s="82">
        <f t="shared" si="210"/>
        <v>0</v>
      </c>
      <c r="AD208" s="82">
        <f t="shared" si="210"/>
        <v>0</v>
      </c>
      <c r="AE208" s="82">
        <f t="shared" si="210"/>
        <v>0</v>
      </c>
      <c r="AF208" s="82">
        <f t="shared" si="210"/>
        <v>0</v>
      </c>
      <c r="AG208" s="82">
        <f t="shared" si="210"/>
        <v>0</v>
      </c>
      <c r="AH208" s="82">
        <f t="shared" si="210"/>
        <v>0</v>
      </c>
      <c r="AI208" s="82">
        <f t="shared" si="210"/>
        <v>0</v>
      </c>
      <c r="AJ208" s="548">
        <v>0</v>
      </c>
    </row>
    <row r="209" spans="2:36" ht="60" x14ac:dyDescent="0.25">
      <c r="B209" s="85"/>
      <c r="C209" s="86"/>
      <c r="D209" s="86"/>
      <c r="E209" s="86"/>
      <c r="F209" s="86"/>
      <c r="G209" s="86"/>
      <c r="H209" s="86"/>
      <c r="I209" s="86"/>
      <c r="J209" s="86"/>
      <c r="K209" s="93" t="s">
        <v>112186</v>
      </c>
      <c r="L209" s="88">
        <v>15101500</v>
      </c>
      <c r="M209" s="99" t="s">
        <v>113124</v>
      </c>
      <c r="N209" s="90">
        <v>45695</v>
      </c>
      <c r="O209" s="90" t="s">
        <v>113037</v>
      </c>
      <c r="P209" s="91" t="s">
        <v>113004</v>
      </c>
      <c r="Q209" s="91" t="s">
        <v>113038</v>
      </c>
      <c r="R209" s="114">
        <v>150000000</v>
      </c>
      <c r="S209" s="528">
        <v>150000000</v>
      </c>
      <c r="T209" s="430">
        <v>0</v>
      </c>
      <c r="U209" s="93" t="s">
        <v>106081</v>
      </c>
      <c r="V209" s="124"/>
      <c r="W209" s="93" t="s">
        <v>113000</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22" t="s">
        <v>105544</v>
      </c>
      <c r="H210" s="165"/>
      <c r="I210" s="165"/>
      <c r="J210" s="381"/>
      <c r="K210" s="165"/>
      <c r="L210" s="166"/>
      <c r="M210" s="167" t="s">
        <v>106645</v>
      </c>
      <c r="N210" s="168"/>
      <c r="O210" s="168"/>
      <c r="P210" s="169"/>
      <c r="Q210" s="169"/>
      <c r="R210" s="170">
        <f>+R211</f>
        <v>35000000</v>
      </c>
      <c r="S210" s="170">
        <f t="shared" ref="S210" si="211">+S211</f>
        <v>35000000</v>
      </c>
      <c r="T210" s="170">
        <f>+T211</f>
        <v>0</v>
      </c>
      <c r="U210" s="171"/>
      <c r="V210" s="171"/>
      <c r="W210" s="165"/>
      <c r="X210" s="170">
        <f t="shared" ref="X210:AI210" si="212">+X211</f>
        <v>0</v>
      </c>
      <c r="Y210" s="170">
        <f t="shared" si="212"/>
        <v>0</v>
      </c>
      <c r="Z210" s="170">
        <f t="shared" si="212"/>
        <v>0</v>
      </c>
      <c r="AA210" s="170">
        <f t="shared" si="212"/>
        <v>0</v>
      </c>
      <c r="AB210" s="170">
        <f t="shared" si="212"/>
        <v>0</v>
      </c>
      <c r="AC210" s="170">
        <f t="shared" si="212"/>
        <v>0</v>
      </c>
      <c r="AD210" s="170">
        <f t="shared" si="212"/>
        <v>0</v>
      </c>
      <c r="AE210" s="170">
        <f t="shared" si="212"/>
        <v>0</v>
      </c>
      <c r="AF210" s="170">
        <f t="shared" si="212"/>
        <v>0</v>
      </c>
      <c r="AG210" s="170">
        <f t="shared" si="212"/>
        <v>0</v>
      </c>
      <c r="AH210" s="170">
        <f t="shared" si="212"/>
        <v>0</v>
      </c>
      <c r="AI210" s="170">
        <f t="shared" si="212"/>
        <v>0</v>
      </c>
      <c r="AJ210" s="548">
        <v>0</v>
      </c>
    </row>
    <row r="211" spans="2:36" x14ac:dyDescent="0.25">
      <c r="B211" s="77" t="s">
        <v>105516</v>
      </c>
      <c r="C211" s="77" t="s">
        <v>105924</v>
      </c>
      <c r="D211" s="77" t="s">
        <v>105520</v>
      </c>
      <c r="E211" s="77" t="s">
        <v>105520</v>
      </c>
      <c r="F211" s="77" t="s">
        <v>105538</v>
      </c>
      <c r="G211" s="77" t="s">
        <v>105544</v>
      </c>
      <c r="H211" s="175" t="s">
        <v>105573</v>
      </c>
      <c r="I211" s="77"/>
      <c r="J211" s="375"/>
      <c r="K211" s="77"/>
      <c r="L211" s="395"/>
      <c r="M211" s="106" t="s">
        <v>106649</v>
      </c>
      <c r="N211" s="80"/>
      <c r="O211" s="80"/>
      <c r="P211" s="81"/>
      <c r="Q211" s="81"/>
      <c r="R211" s="82">
        <f>SUM(R212+R213)</f>
        <v>35000000</v>
      </c>
      <c r="S211" s="82">
        <f t="shared" ref="S211" si="213">SUM(S212+S213)</f>
        <v>35000000</v>
      </c>
      <c r="T211" s="82">
        <f>SUM(T212+T213)</f>
        <v>0</v>
      </c>
      <c r="U211" s="83"/>
      <c r="V211" s="83"/>
      <c r="W211" s="118"/>
      <c r="X211" s="82">
        <f t="shared" ref="X211:Y211" si="214">SUM(X212+X213)</f>
        <v>0</v>
      </c>
      <c r="Y211" s="82">
        <f t="shared" si="214"/>
        <v>0</v>
      </c>
      <c r="Z211" s="82">
        <f t="shared" ref="Z211:AC211" si="215">SUM(Z212+Z213)</f>
        <v>0</v>
      </c>
      <c r="AA211" s="82">
        <f t="shared" si="215"/>
        <v>0</v>
      </c>
      <c r="AB211" s="82">
        <f t="shared" si="215"/>
        <v>0</v>
      </c>
      <c r="AC211" s="82">
        <f t="shared" si="215"/>
        <v>0</v>
      </c>
      <c r="AD211" s="82">
        <f t="shared" ref="AD211:AI211" si="216">SUM(AD212+AD213)</f>
        <v>0</v>
      </c>
      <c r="AE211" s="82">
        <f t="shared" si="216"/>
        <v>0</v>
      </c>
      <c r="AF211" s="82">
        <f t="shared" si="216"/>
        <v>0</v>
      </c>
      <c r="AG211" s="82">
        <f t="shared" si="216"/>
        <v>0</v>
      </c>
      <c r="AH211" s="82">
        <f t="shared" si="216"/>
        <v>0</v>
      </c>
      <c r="AI211" s="82">
        <f t="shared" si="216"/>
        <v>0</v>
      </c>
      <c r="AJ211" s="548">
        <v>0</v>
      </c>
    </row>
    <row r="212" spans="2:36" ht="240" x14ac:dyDescent="0.25">
      <c r="B212" s="133"/>
      <c r="C212" s="134"/>
      <c r="D212" s="134"/>
      <c r="E212" s="134"/>
      <c r="F212" s="134"/>
      <c r="G212" s="134"/>
      <c r="H212" s="134"/>
      <c r="I212" s="134"/>
      <c r="J212" s="134"/>
      <c r="K212" s="93" t="s">
        <v>112204</v>
      </c>
      <c r="L212" s="88" t="s">
        <v>113280</v>
      </c>
      <c r="M212" s="411" t="s">
        <v>113714</v>
      </c>
      <c r="N212" s="412">
        <v>45762</v>
      </c>
      <c r="O212" s="400" t="s">
        <v>113087</v>
      </c>
      <c r="P212" s="400" t="s">
        <v>112998</v>
      </c>
      <c r="Q212" s="400" t="s">
        <v>113038</v>
      </c>
      <c r="R212" s="301">
        <v>15000000</v>
      </c>
      <c r="S212" s="528">
        <v>15000000</v>
      </c>
      <c r="T212" s="430">
        <v>0</v>
      </c>
      <c r="U212" s="93"/>
      <c r="V212" s="94"/>
      <c r="W212" s="93" t="s">
        <v>113019</v>
      </c>
      <c r="X212" s="555"/>
      <c r="Y212" s="555"/>
      <c r="Z212" s="555"/>
      <c r="AA212" s="555"/>
      <c r="AB212" s="555"/>
      <c r="AC212" s="555"/>
      <c r="AD212" s="555"/>
      <c r="AE212" s="555"/>
      <c r="AF212" s="555"/>
      <c r="AG212" s="555"/>
      <c r="AH212" s="555"/>
      <c r="AI212" s="555"/>
      <c r="AJ212" s="548">
        <v>0</v>
      </c>
    </row>
    <row r="213" spans="2:36" x14ac:dyDescent="0.25">
      <c r="B213" s="133"/>
      <c r="C213" s="134"/>
      <c r="D213" s="134"/>
      <c r="E213" s="134"/>
      <c r="F213" s="134"/>
      <c r="G213" s="134"/>
      <c r="H213" s="134"/>
      <c r="I213" s="134"/>
      <c r="J213" s="134"/>
      <c r="K213" s="93" t="s">
        <v>112204</v>
      </c>
      <c r="L213" s="88">
        <v>44103100</v>
      </c>
      <c r="M213" s="99" t="s">
        <v>113547</v>
      </c>
      <c r="N213" s="90">
        <v>45716</v>
      </c>
      <c r="O213" s="90" t="s">
        <v>113001</v>
      </c>
      <c r="P213" s="91" t="s">
        <v>113045</v>
      </c>
      <c r="Q213" s="91" t="s">
        <v>113008</v>
      </c>
      <c r="R213" s="114">
        <v>20000000</v>
      </c>
      <c r="S213" s="528">
        <v>20000000</v>
      </c>
      <c r="T213" s="430">
        <v>0</v>
      </c>
      <c r="U213" s="93" t="s">
        <v>106081</v>
      </c>
      <c r="V213" s="94"/>
      <c r="W213" s="93" t="s">
        <v>113029</v>
      </c>
      <c r="X213" s="555"/>
      <c r="Y213" s="555"/>
      <c r="Z213" s="555"/>
      <c r="AA213" s="555"/>
      <c r="AB213" s="555"/>
      <c r="AC213" s="555"/>
      <c r="AD213" s="555"/>
      <c r="AE213" s="555"/>
      <c r="AF213" s="555"/>
      <c r="AG213" s="555"/>
      <c r="AH213" s="555"/>
      <c r="AI213" s="555"/>
      <c r="AJ213" s="548">
        <v>0</v>
      </c>
    </row>
    <row r="214" spans="2:36" x14ac:dyDescent="0.25">
      <c r="B214" s="313" t="s">
        <v>105516</v>
      </c>
      <c r="C214" s="313" t="s">
        <v>105924</v>
      </c>
      <c r="D214" s="313" t="s">
        <v>105520</v>
      </c>
      <c r="E214" s="313" t="s">
        <v>105520</v>
      </c>
      <c r="F214" s="313" t="s">
        <v>105538</v>
      </c>
      <c r="G214" s="322" t="s">
        <v>105547</v>
      </c>
      <c r="H214" s="165"/>
      <c r="I214" s="165"/>
      <c r="J214" s="381"/>
      <c r="K214" s="165"/>
      <c r="L214" s="166"/>
      <c r="M214" s="167" t="s">
        <v>106657</v>
      </c>
      <c r="N214" s="168"/>
      <c r="O214" s="168"/>
      <c r="P214" s="169"/>
      <c r="Q214" s="169"/>
      <c r="R214" s="170">
        <f>+R215+R218</f>
        <v>280000000</v>
      </c>
      <c r="S214" s="170">
        <f t="shared" ref="S214" si="217">+S215+S218</f>
        <v>210000000</v>
      </c>
      <c r="T214" s="170">
        <f>+T215+T218</f>
        <v>0</v>
      </c>
      <c r="U214" s="171"/>
      <c r="V214" s="171"/>
      <c r="W214" s="165"/>
      <c r="X214" s="170">
        <f t="shared" ref="X214:Y214" si="218">+X215+X218</f>
        <v>0</v>
      </c>
      <c r="Y214" s="170">
        <f t="shared" si="218"/>
        <v>0</v>
      </c>
      <c r="Z214" s="170">
        <f t="shared" ref="Z214:AC214" si="219">+Z215+Z218</f>
        <v>0</v>
      </c>
      <c r="AA214" s="170">
        <f t="shared" si="219"/>
        <v>0</v>
      </c>
      <c r="AB214" s="170">
        <f t="shared" si="219"/>
        <v>0</v>
      </c>
      <c r="AC214" s="170">
        <f t="shared" si="219"/>
        <v>0</v>
      </c>
      <c r="AD214" s="170">
        <f t="shared" ref="AD214:AI214" si="220">+AD215+AD218</f>
        <v>0</v>
      </c>
      <c r="AE214" s="170">
        <f t="shared" si="220"/>
        <v>0</v>
      </c>
      <c r="AF214" s="170">
        <f t="shared" si="220"/>
        <v>0</v>
      </c>
      <c r="AG214" s="170">
        <f t="shared" si="220"/>
        <v>0</v>
      </c>
      <c r="AH214" s="170">
        <f t="shared" si="220"/>
        <v>0</v>
      </c>
      <c r="AI214" s="170">
        <f t="shared" si="220"/>
        <v>0</v>
      </c>
      <c r="AJ214" s="548">
        <v>0</v>
      </c>
    </row>
    <row r="215" spans="2:36" x14ac:dyDescent="0.25">
      <c r="B215" s="77" t="s">
        <v>105516</v>
      </c>
      <c r="C215" s="77" t="s">
        <v>105924</v>
      </c>
      <c r="D215" s="77" t="s">
        <v>105520</v>
      </c>
      <c r="E215" s="77" t="s">
        <v>105520</v>
      </c>
      <c r="F215" s="77" t="s">
        <v>105538</v>
      </c>
      <c r="G215" s="175" t="s">
        <v>105547</v>
      </c>
      <c r="H215" s="175" t="s">
        <v>105675</v>
      </c>
      <c r="I215" s="77"/>
      <c r="J215" s="375"/>
      <c r="K215" s="77"/>
      <c r="L215" s="395"/>
      <c r="M215" s="79" t="s">
        <v>106663</v>
      </c>
      <c r="N215" s="80"/>
      <c r="O215" s="80"/>
      <c r="P215" s="81"/>
      <c r="Q215" s="81"/>
      <c r="R215" s="82">
        <f>SUM(R216+R217)</f>
        <v>80000000</v>
      </c>
      <c r="S215" s="82">
        <f t="shared" ref="S215" si="221">SUM(S216+S217)</f>
        <v>130000000</v>
      </c>
      <c r="T215" s="82">
        <f>SUM(T216+T217)</f>
        <v>0</v>
      </c>
      <c r="U215" s="83"/>
      <c r="V215" s="83"/>
      <c r="W215" s="118"/>
      <c r="X215" s="82">
        <f t="shared" ref="X215:Y215" si="222">SUM(X216+X217)</f>
        <v>0</v>
      </c>
      <c r="Y215" s="82">
        <f t="shared" si="222"/>
        <v>0</v>
      </c>
      <c r="Z215" s="82">
        <f t="shared" ref="Z215:AC215" si="223">SUM(Z216+Z217)</f>
        <v>0</v>
      </c>
      <c r="AA215" s="82">
        <f t="shared" si="223"/>
        <v>0</v>
      </c>
      <c r="AB215" s="82">
        <f t="shared" si="223"/>
        <v>0</v>
      </c>
      <c r="AC215" s="82">
        <f t="shared" si="223"/>
        <v>0</v>
      </c>
      <c r="AD215" s="82">
        <f t="shared" ref="AD215:AI215" si="224">SUM(AD216+AD217)</f>
        <v>0</v>
      </c>
      <c r="AE215" s="82">
        <f t="shared" si="224"/>
        <v>0</v>
      </c>
      <c r="AF215" s="82">
        <f t="shared" si="224"/>
        <v>0</v>
      </c>
      <c r="AG215" s="82">
        <f t="shared" si="224"/>
        <v>0</v>
      </c>
      <c r="AH215" s="82">
        <f t="shared" si="224"/>
        <v>0</v>
      </c>
      <c r="AI215" s="82">
        <f t="shared" si="224"/>
        <v>0</v>
      </c>
      <c r="AJ215" s="548">
        <v>0</v>
      </c>
    </row>
    <row r="216" spans="2:36" ht="135" x14ac:dyDescent="0.25">
      <c r="B216" s="85"/>
      <c r="C216" s="86"/>
      <c r="D216" s="86"/>
      <c r="E216" s="86"/>
      <c r="F216" s="86"/>
      <c r="G216" s="86"/>
      <c r="H216" s="86"/>
      <c r="I216" s="86"/>
      <c r="J216" s="86"/>
      <c r="K216" s="93" t="s">
        <v>112210</v>
      </c>
      <c r="L216" s="88" t="s">
        <v>113282</v>
      </c>
      <c r="M216" s="99" t="s">
        <v>113504</v>
      </c>
      <c r="N216" s="90">
        <v>45809</v>
      </c>
      <c r="O216" s="90" t="s">
        <v>112997</v>
      </c>
      <c r="P216" s="91" t="s">
        <v>113007</v>
      </c>
      <c r="Q216" s="91" t="s">
        <v>113008</v>
      </c>
      <c r="R216" s="301">
        <v>0</v>
      </c>
      <c r="S216" s="528">
        <v>50000000</v>
      </c>
      <c r="T216" s="520">
        <v>0</v>
      </c>
      <c r="U216" s="93"/>
      <c r="V216" s="94"/>
      <c r="W216" s="93" t="s">
        <v>113019</v>
      </c>
      <c r="X216" s="555"/>
      <c r="Y216" s="555"/>
      <c r="Z216" s="555"/>
      <c r="AA216" s="555"/>
      <c r="AB216" s="555"/>
      <c r="AC216" s="555"/>
      <c r="AD216" s="555"/>
      <c r="AE216" s="555"/>
      <c r="AF216" s="555"/>
      <c r="AG216" s="555"/>
      <c r="AH216" s="555"/>
      <c r="AI216" s="555"/>
      <c r="AJ216" s="548">
        <v>0</v>
      </c>
    </row>
    <row r="217" spans="2:36" ht="150" x14ac:dyDescent="0.25">
      <c r="B217" s="133"/>
      <c r="C217" s="134"/>
      <c r="D217" s="134"/>
      <c r="E217" s="134"/>
      <c r="F217" s="134"/>
      <c r="G217" s="134"/>
      <c r="H217" s="134"/>
      <c r="I217" s="134"/>
      <c r="J217" s="134"/>
      <c r="K217" s="93" t="s">
        <v>112210</v>
      </c>
      <c r="L217" s="176" t="s">
        <v>113382</v>
      </c>
      <c r="M217" s="99" t="s">
        <v>113711</v>
      </c>
      <c r="N217" s="90">
        <v>45839</v>
      </c>
      <c r="O217" s="90" t="s">
        <v>113010</v>
      </c>
      <c r="P217" s="91" t="s">
        <v>113007</v>
      </c>
      <c r="Q217" s="400" t="s">
        <v>112999</v>
      </c>
      <c r="R217" s="92">
        <v>80000000</v>
      </c>
      <c r="S217" s="528">
        <v>80000000</v>
      </c>
      <c r="T217" s="430">
        <v>0</v>
      </c>
      <c r="U217" s="93"/>
      <c r="V217" s="94"/>
      <c r="W217" s="93" t="s">
        <v>113019</v>
      </c>
      <c r="X217" s="555"/>
      <c r="Y217" s="555"/>
      <c r="Z217" s="555"/>
      <c r="AA217" s="555"/>
      <c r="AB217" s="555"/>
      <c r="AC217" s="555"/>
      <c r="AD217" s="555"/>
      <c r="AE217" s="555"/>
      <c r="AF217" s="555"/>
      <c r="AG217" s="555"/>
      <c r="AH217" s="555"/>
      <c r="AI217" s="555"/>
      <c r="AJ217" s="548">
        <v>0</v>
      </c>
    </row>
    <row r="218" spans="2:36" x14ac:dyDescent="0.25">
      <c r="B218" s="77" t="s">
        <v>105516</v>
      </c>
      <c r="C218" s="77" t="s">
        <v>105924</v>
      </c>
      <c r="D218" s="77" t="s">
        <v>105520</v>
      </c>
      <c r="E218" s="77" t="s">
        <v>105520</v>
      </c>
      <c r="F218" s="77" t="s">
        <v>105538</v>
      </c>
      <c r="G218" s="175" t="s">
        <v>105547</v>
      </c>
      <c r="H218" s="175" t="s">
        <v>106109</v>
      </c>
      <c r="I218" s="77"/>
      <c r="J218" s="375"/>
      <c r="K218" s="77"/>
      <c r="L218" s="395"/>
      <c r="M218" s="106" t="s">
        <v>106667</v>
      </c>
      <c r="N218" s="80"/>
      <c r="O218" s="80"/>
      <c r="P218" s="81"/>
      <c r="Q218" s="81"/>
      <c r="R218" s="82">
        <f>+R219</f>
        <v>200000000</v>
      </c>
      <c r="S218" s="82">
        <f t="shared" ref="S218" si="225">+S219</f>
        <v>80000000</v>
      </c>
      <c r="T218" s="82">
        <f>+T219</f>
        <v>0</v>
      </c>
      <c r="U218" s="83"/>
      <c r="V218" s="83"/>
      <c r="W218" s="118"/>
      <c r="X218" s="82">
        <f t="shared" ref="X218:AI218" si="226">+X219</f>
        <v>0</v>
      </c>
      <c r="Y218" s="82">
        <f t="shared" si="226"/>
        <v>0</v>
      </c>
      <c r="Z218" s="82">
        <f t="shared" si="226"/>
        <v>0</v>
      </c>
      <c r="AA218" s="82">
        <f t="shared" si="226"/>
        <v>0</v>
      </c>
      <c r="AB218" s="82">
        <f t="shared" si="226"/>
        <v>0</v>
      </c>
      <c r="AC218" s="82">
        <f t="shared" si="226"/>
        <v>0</v>
      </c>
      <c r="AD218" s="82">
        <f t="shared" si="226"/>
        <v>0</v>
      </c>
      <c r="AE218" s="82">
        <f t="shared" si="226"/>
        <v>0</v>
      </c>
      <c r="AF218" s="82">
        <f t="shared" si="226"/>
        <v>0</v>
      </c>
      <c r="AG218" s="82">
        <f t="shared" si="226"/>
        <v>0</v>
      </c>
      <c r="AH218" s="82">
        <f t="shared" si="226"/>
        <v>0</v>
      </c>
      <c r="AI218" s="82">
        <f t="shared" si="226"/>
        <v>0</v>
      </c>
      <c r="AJ218" s="548">
        <v>0</v>
      </c>
    </row>
    <row r="219" spans="2:36" ht="90" x14ac:dyDescent="0.25">
      <c r="B219" s="133"/>
      <c r="C219" s="134"/>
      <c r="D219" s="134"/>
      <c r="E219" s="134"/>
      <c r="F219" s="134"/>
      <c r="G219" s="134"/>
      <c r="H219" s="134"/>
      <c r="I219" s="134"/>
      <c r="J219" s="134"/>
      <c r="K219" s="93" t="s">
        <v>112210</v>
      </c>
      <c r="L219" s="122" t="s">
        <v>113513</v>
      </c>
      <c r="M219" s="116" t="s">
        <v>113514</v>
      </c>
      <c r="N219" s="117">
        <v>45849</v>
      </c>
      <c r="O219" s="90" t="s">
        <v>113010</v>
      </c>
      <c r="P219" s="91" t="s">
        <v>112998</v>
      </c>
      <c r="Q219" s="127" t="s">
        <v>113096</v>
      </c>
      <c r="R219" s="301">
        <v>200000000</v>
      </c>
      <c r="S219" s="528">
        <v>80000000</v>
      </c>
      <c r="T219" s="430">
        <v>0</v>
      </c>
      <c r="U219" s="93"/>
      <c r="V219" s="94"/>
      <c r="W219" s="93" t="s">
        <v>113019</v>
      </c>
      <c r="X219" s="555"/>
      <c r="Y219" s="555"/>
      <c r="Z219" s="555"/>
      <c r="AA219" s="555"/>
      <c r="AB219" s="555"/>
      <c r="AC219" s="555"/>
      <c r="AD219" s="555"/>
      <c r="AE219" s="555"/>
      <c r="AF219" s="555"/>
      <c r="AG219" s="555"/>
      <c r="AH219" s="555"/>
      <c r="AI219" s="555"/>
      <c r="AJ219" s="548">
        <v>0</v>
      </c>
    </row>
    <row r="220" spans="2:36" ht="30" x14ac:dyDescent="0.25">
      <c r="B220" s="313" t="s">
        <v>105516</v>
      </c>
      <c r="C220" s="313" t="s">
        <v>105924</v>
      </c>
      <c r="D220" s="313" t="s">
        <v>105520</v>
      </c>
      <c r="E220" s="313" t="s">
        <v>105520</v>
      </c>
      <c r="F220" s="313" t="s">
        <v>105538</v>
      </c>
      <c r="G220" s="313" t="s">
        <v>105550</v>
      </c>
      <c r="H220" s="165"/>
      <c r="I220" s="165"/>
      <c r="J220" s="381"/>
      <c r="K220" s="165"/>
      <c r="L220" s="166"/>
      <c r="M220" s="167" t="s">
        <v>106669</v>
      </c>
      <c r="N220" s="168"/>
      <c r="O220" s="168"/>
      <c r="P220" s="169"/>
      <c r="Q220" s="169"/>
      <c r="R220" s="170">
        <f t="shared" ref="R220:S221" si="227">+R221</f>
        <v>120000000</v>
      </c>
      <c r="S220" s="170">
        <f t="shared" si="227"/>
        <v>120000000</v>
      </c>
      <c r="T220" s="170">
        <f>+T221</f>
        <v>0</v>
      </c>
      <c r="U220" s="171"/>
      <c r="V220" s="171"/>
      <c r="W220" s="165"/>
      <c r="X220" s="170">
        <f t="shared" ref="X220:AI221" si="228">+X221</f>
        <v>0</v>
      </c>
      <c r="Y220" s="170">
        <f t="shared" si="228"/>
        <v>0</v>
      </c>
      <c r="Z220" s="170">
        <f t="shared" si="228"/>
        <v>0</v>
      </c>
      <c r="AA220" s="170">
        <f t="shared" si="228"/>
        <v>0</v>
      </c>
      <c r="AB220" s="170">
        <f t="shared" si="228"/>
        <v>0</v>
      </c>
      <c r="AC220" s="170">
        <f t="shared" si="228"/>
        <v>0</v>
      </c>
      <c r="AD220" s="170">
        <f t="shared" si="228"/>
        <v>0</v>
      </c>
      <c r="AE220" s="170">
        <f t="shared" si="228"/>
        <v>0</v>
      </c>
      <c r="AF220" s="170">
        <f t="shared" si="228"/>
        <v>0</v>
      </c>
      <c r="AG220" s="170">
        <f t="shared" si="228"/>
        <v>0</v>
      </c>
      <c r="AH220" s="170">
        <f t="shared" si="228"/>
        <v>0</v>
      </c>
      <c r="AI220" s="170">
        <f t="shared" si="228"/>
        <v>0</v>
      </c>
      <c r="AJ220" s="548">
        <v>0</v>
      </c>
    </row>
    <row r="221" spans="2:36" x14ac:dyDescent="0.25">
      <c r="B221" s="77" t="s">
        <v>105516</v>
      </c>
      <c r="C221" s="77" t="s">
        <v>105924</v>
      </c>
      <c r="D221" s="77" t="s">
        <v>105520</v>
      </c>
      <c r="E221" s="77" t="s">
        <v>105520</v>
      </c>
      <c r="F221" s="77" t="s">
        <v>105538</v>
      </c>
      <c r="G221" s="77" t="s">
        <v>105550</v>
      </c>
      <c r="H221" s="77" t="s">
        <v>105520</v>
      </c>
      <c r="I221" s="77"/>
      <c r="J221" s="375"/>
      <c r="K221" s="77"/>
      <c r="L221" s="395"/>
      <c r="M221" s="79" t="s">
        <v>106671</v>
      </c>
      <c r="N221" s="80"/>
      <c r="O221" s="80"/>
      <c r="P221" s="81"/>
      <c r="Q221" s="81"/>
      <c r="R221" s="82">
        <f t="shared" si="227"/>
        <v>120000000</v>
      </c>
      <c r="S221" s="82">
        <f t="shared" si="227"/>
        <v>120000000</v>
      </c>
      <c r="T221" s="82">
        <f>+T222</f>
        <v>0</v>
      </c>
      <c r="U221" s="83"/>
      <c r="V221" s="83"/>
      <c r="W221" s="118"/>
      <c r="X221" s="82">
        <f t="shared" si="228"/>
        <v>0</v>
      </c>
      <c r="Y221" s="82">
        <f t="shared" si="228"/>
        <v>0</v>
      </c>
      <c r="Z221" s="82">
        <f t="shared" si="228"/>
        <v>0</v>
      </c>
      <c r="AA221" s="82">
        <f t="shared" si="228"/>
        <v>0</v>
      </c>
      <c r="AB221" s="82">
        <f t="shared" si="228"/>
        <v>0</v>
      </c>
      <c r="AC221" s="82">
        <f t="shared" si="228"/>
        <v>0</v>
      </c>
      <c r="AD221" s="82">
        <f t="shared" si="228"/>
        <v>0</v>
      </c>
      <c r="AE221" s="82">
        <f t="shared" si="228"/>
        <v>0</v>
      </c>
      <c r="AF221" s="82">
        <f t="shared" si="228"/>
        <v>0</v>
      </c>
      <c r="AG221" s="82">
        <f t="shared" si="228"/>
        <v>0</v>
      </c>
      <c r="AH221" s="82">
        <f t="shared" si="228"/>
        <v>0</v>
      </c>
      <c r="AI221" s="82">
        <f t="shared" si="228"/>
        <v>0</v>
      </c>
      <c r="AJ221" s="548">
        <v>0</v>
      </c>
    </row>
    <row r="222" spans="2:36" ht="60" x14ac:dyDescent="0.25">
      <c r="B222" s="85"/>
      <c r="C222" s="86"/>
      <c r="D222" s="86"/>
      <c r="E222" s="86"/>
      <c r="F222" s="86"/>
      <c r="G222" s="86"/>
      <c r="H222" s="86"/>
      <c r="I222" s="86"/>
      <c r="J222" s="86"/>
      <c r="K222" s="93" t="s">
        <v>112216</v>
      </c>
      <c r="L222" s="88">
        <v>30171600</v>
      </c>
      <c r="M222" s="99" t="s">
        <v>113730</v>
      </c>
      <c r="N222" s="90">
        <v>45337</v>
      </c>
      <c r="O222" s="90" t="s">
        <v>113001</v>
      </c>
      <c r="P222" s="91" t="s">
        <v>113004</v>
      </c>
      <c r="Q222" s="91" t="s">
        <v>112999</v>
      </c>
      <c r="R222" s="455">
        <v>120000000</v>
      </c>
      <c r="S222" s="528">
        <v>120000000</v>
      </c>
      <c r="T222" s="430">
        <v>0</v>
      </c>
      <c r="U222" s="93" t="s">
        <v>106081</v>
      </c>
      <c r="V222" s="94"/>
      <c r="W222" s="93" t="s">
        <v>113000</v>
      </c>
      <c r="X222" s="555"/>
      <c r="Y222" s="555"/>
      <c r="Z222" s="555"/>
      <c r="AA222" s="555"/>
      <c r="AB222" s="555"/>
      <c r="AC222" s="555"/>
      <c r="AD222" s="555"/>
      <c r="AE222" s="555"/>
      <c r="AF222" s="555"/>
      <c r="AG222" s="555"/>
      <c r="AH222" s="555"/>
      <c r="AI222" s="555"/>
      <c r="AJ222" s="548">
        <v>0</v>
      </c>
    </row>
    <row r="223" spans="2:36" x14ac:dyDescent="0.25">
      <c r="B223" s="60" t="s">
        <v>105516</v>
      </c>
      <c r="C223" s="60" t="s">
        <v>105924</v>
      </c>
      <c r="D223" s="60" t="s">
        <v>105520</v>
      </c>
      <c r="E223" s="60" t="s">
        <v>105520</v>
      </c>
      <c r="F223" s="177" t="s">
        <v>105541</v>
      </c>
      <c r="G223" s="60"/>
      <c r="H223" s="60"/>
      <c r="I223" s="60"/>
      <c r="J223" s="373"/>
      <c r="K223" s="248"/>
      <c r="L223" s="62"/>
      <c r="M223" s="63" t="s">
        <v>112242</v>
      </c>
      <c r="N223" s="64"/>
      <c r="O223" s="64"/>
      <c r="P223" s="65"/>
      <c r="Q223" s="65"/>
      <c r="R223" s="66">
        <f>+R224+R227</f>
        <v>70000000</v>
      </c>
      <c r="S223" s="66">
        <f t="shared" ref="S223" si="229">+S224+S227</f>
        <v>216000000</v>
      </c>
      <c r="T223" s="66">
        <f>+T224+T227</f>
        <v>0</v>
      </c>
      <c r="U223" s="67"/>
      <c r="V223" s="67"/>
      <c r="W223" s="248"/>
      <c r="X223" s="66">
        <f t="shared" ref="X223:Y223" si="230">+X224+X227</f>
        <v>0</v>
      </c>
      <c r="Y223" s="66">
        <f t="shared" si="230"/>
        <v>0</v>
      </c>
      <c r="Z223" s="66">
        <f t="shared" ref="Z223:AC223" si="231">+Z224+Z227</f>
        <v>0</v>
      </c>
      <c r="AA223" s="66">
        <f t="shared" si="231"/>
        <v>0</v>
      </c>
      <c r="AB223" s="66">
        <f t="shared" si="231"/>
        <v>0</v>
      </c>
      <c r="AC223" s="66">
        <f t="shared" si="231"/>
        <v>0</v>
      </c>
      <c r="AD223" s="66">
        <f t="shared" ref="AD223:AI223" si="232">+AD224+AD227</f>
        <v>0</v>
      </c>
      <c r="AE223" s="66">
        <f t="shared" si="232"/>
        <v>0</v>
      </c>
      <c r="AF223" s="66">
        <f t="shared" si="232"/>
        <v>0</v>
      </c>
      <c r="AG223" s="66">
        <f t="shared" si="232"/>
        <v>0</v>
      </c>
      <c r="AH223" s="66">
        <f t="shared" si="232"/>
        <v>0</v>
      </c>
      <c r="AI223" s="66">
        <f t="shared" si="232"/>
        <v>0</v>
      </c>
      <c r="AJ223" s="548">
        <v>0</v>
      </c>
    </row>
    <row r="224" spans="2:36" ht="30" x14ac:dyDescent="0.25">
      <c r="B224" s="313" t="s">
        <v>105516</v>
      </c>
      <c r="C224" s="313" t="s">
        <v>105924</v>
      </c>
      <c r="D224" s="313" t="s">
        <v>105520</v>
      </c>
      <c r="E224" s="313" t="s">
        <v>105520</v>
      </c>
      <c r="F224" s="313" t="s">
        <v>105541</v>
      </c>
      <c r="G224" s="313" t="s">
        <v>105535</v>
      </c>
      <c r="H224" s="165"/>
      <c r="I224" s="165"/>
      <c r="J224" s="381"/>
      <c r="K224" s="165"/>
      <c r="L224" s="166"/>
      <c r="M224" s="167" t="s">
        <v>106709</v>
      </c>
      <c r="N224" s="168"/>
      <c r="O224" s="168"/>
      <c r="P224" s="169"/>
      <c r="Q224" s="169"/>
      <c r="R224" s="170">
        <f>SUM(R225:R226)</f>
        <v>0</v>
      </c>
      <c r="S224" s="170">
        <f t="shared" ref="S224" si="233">SUM(S225:S226)</f>
        <v>181000000</v>
      </c>
      <c r="T224" s="170">
        <f>SUM(T225:T226)</f>
        <v>0</v>
      </c>
      <c r="U224" s="171"/>
      <c r="V224" s="171"/>
      <c r="W224" s="165"/>
      <c r="X224" s="170">
        <f t="shared" ref="X224:Y224" si="234">SUM(X225:X226)</f>
        <v>0</v>
      </c>
      <c r="Y224" s="170">
        <f t="shared" si="234"/>
        <v>0</v>
      </c>
      <c r="Z224" s="170">
        <f t="shared" ref="Z224:AC224" si="235">SUM(Z225:Z226)</f>
        <v>0</v>
      </c>
      <c r="AA224" s="170">
        <f t="shared" si="235"/>
        <v>0</v>
      </c>
      <c r="AB224" s="170">
        <f t="shared" si="235"/>
        <v>0</v>
      </c>
      <c r="AC224" s="170">
        <f t="shared" si="235"/>
        <v>0</v>
      </c>
      <c r="AD224" s="170">
        <f t="shared" ref="AD224:AI224" si="236">SUM(AD225:AD226)</f>
        <v>0</v>
      </c>
      <c r="AE224" s="170">
        <f t="shared" si="236"/>
        <v>0</v>
      </c>
      <c r="AF224" s="170">
        <f t="shared" si="236"/>
        <v>0</v>
      </c>
      <c r="AG224" s="170">
        <f t="shared" si="236"/>
        <v>0</v>
      </c>
      <c r="AH224" s="170">
        <f t="shared" si="236"/>
        <v>0</v>
      </c>
      <c r="AI224" s="170">
        <f t="shared" si="236"/>
        <v>0</v>
      </c>
      <c r="AJ224" s="548">
        <v>0</v>
      </c>
    </row>
    <row r="225" spans="2:36" ht="45" x14ac:dyDescent="0.25">
      <c r="B225" s="85"/>
      <c r="C225" s="86"/>
      <c r="D225" s="86"/>
      <c r="E225" s="86"/>
      <c r="F225" s="86"/>
      <c r="G225" s="86"/>
      <c r="H225" s="86"/>
      <c r="I225" s="86"/>
      <c r="J225" s="86"/>
      <c r="K225" s="93" t="s">
        <v>112244</v>
      </c>
      <c r="L225" s="176" t="s">
        <v>113383</v>
      </c>
      <c r="M225" s="99" t="s">
        <v>113384</v>
      </c>
      <c r="N225" s="117">
        <v>45819</v>
      </c>
      <c r="O225" s="90" t="s">
        <v>112997</v>
      </c>
      <c r="P225" s="91" t="s">
        <v>112998</v>
      </c>
      <c r="Q225" s="91" t="s">
        <v>112999</v>
      </c>
      <c r="R225" s="301">
        <v>0</v>
      </c>
      <c r="S225" s="430">
        <v>131000000</v>
      </c>
      <c r="T225" s="430"/>
      <c r="U225" s="93"/>
      <c r="V225" s="94"/>
      <c r="W225" s="93" t="s">
        <v>113019</v>
      </c>
      <c r="X225" s="548"/>
      <c r="Y225" s="548"/>
      <c r="Z225" s="548"/>
      <c r="AA225" s="548"/>
      <c r="AB225" s="548"/>
      <c r="AC225" s="548"/>
      <c r="AD225" s="548"/>
      <c r="AE225" s="548"/>
      <c r="AF225" s="548"/>
      <c r="AG225" s="548"/>
      <c r="AH225" s="548"/>
      <c r="AI225" s="548"/>
      <c r="AJ225" s="548">
        <v>0</v>
      </c>
    </row>
    <row r="226" spans="2:36" ht="135" x14ac:dyDescent="0.25">
      <c r="B226" s="85"/>
      <c r="C226" s="86"/>
      <c r="D226" s="86"/>
      <c r="E226" s="86"/>
      <c r="F226" s="86"/>
      <c r="G226" s="86"/>
      <c r="H226" s="86"/>
      <c r="I226" s="86"/>
      <c r="J226" s="86"/>
      <c r="K226" s="93" t="s">
        <v>112244</v>
      </c>
      <c r="L226" s="88" t="s">
        <v>113282</v>
      </c>
      <c r="M226" s="99" t="s">
        <v>113504</v>
      </c>
      <c r="N226" s="90">
        <v>45809</v>
      </c>
      <c r="O226" s="90" t="s">
        <v>112997</v>
      </c>
      <c r="P226" s="91" t="s">
        <v>113007</v>
      </c>
      <c r="Q226" s="91" t="s">
        <v>113008</v>
      </c>
      <c r="R226" s="301">
        <v>0</v>
      </c>
      <c r="S226" s="430">
        <v>50000000</v>
      </c>
      <c r="T226" s="430"/>
      <c r="U226" s="93"/>
      <c r="V226" s="94"/>
      <c r="W226" s="93" t="s">
        <v>113019</v>
      </c>
      <c r="X226" s="548"/>
      <c r="Y226" s="548"/>
      <c r="Z226" s="548"/>
      <c r="AA226" s="548"/>
      <c r="AB226" s="548"/>
      <c r="AC226" s="548"/>
      <c r="AD226" s="548"/>
      <c r="AE226" s="548"/>
      <c r="AF226" s="548"/>
      <c r="AG226" s="548"/>
      <c r="AH226" s="548"/>
      <c r="AI226" s="548"/>
      <c r="AJ226" s="548">
        <v>0</v>
      </c>
    </row>
    <row r="227" spans="2:36" x14ac:dyDescent="0.25">
      <c r="B227" s="313" t="s">
        <v>105516</v>
      </c>
      <c r="C227" s="313" t="s">
        <v>105924</v>
      </c>
      <c r="D227" s="313" t="s">
        <v>105520</v>
      </c>
      <c r="E227" s="313" t="s">
        <v>105520</v>
      </c>
      <c r="F227" s="313" t="s">
        <v>105541</v>
      </c>
      <c r="G227" s="322" t="s">
        <v>105547</v>
      </c>
      <c r="H227" s="165"/>
      <c r="I227" s="165"/>
      <c r="J227" s="381"/>
      <c r="K227" s="165"/>
      <c r="L227" s="166"/>
      <c r="M227" s="167" t="s">
        <v>106270</v>
      </c>
      <c r="N227" s="168"/>
      <c r="O227" s="168"/>
      <c r="P227" s="169"/>
      <c r="Q227" s="169"/>
      <c r="R227" s="170">
        <f>+R228</f>
        <v>70000000</v>
      </c>
      <c r="S227" s="170">
        <f t="shared" ref="S227" si="237">+S228</f>
        <v>35000000</v>
      </c>
      <c r="T227" s="170">
        <f>+T228</f>
        <v>0</v>
      </c>
      <c r="U227" s="171"/>
      <c r="V227" s="171"/>
      <c r="W227" s="165"/>
      <c r="X227" s="170">
        <f t="shared" ref="X227:AI227" si="238">+X228</f>
        <v>0</v>
      </c>
      <c r="Y227" s="170">
        <f t="shared" si="238"/>
        <v>0</v>
      </c>
      <c r="Z227" s="170">
        <f t="shared" si="238"/>
        <v>0</v>
      </c>
      <c r="AA227" s="170">
        <f t="shared" si="238"/>
        <v>0</v>
      </c>
      <c r="AB227" s="170">
        <f t="shared" si="238"/>
        <v>0</v>
      </c>
      <c r="AC227" s="170">
        <f t="shared" si="238"/>
        <v>0</v>
      </c>
      <c r="AD227" s="170">
        <f t="shared" si="238"/>
        <v>0</v>
      </c>
      <c r="AE227" s="170">
        <f t="shared" si="238"/>
        <v>0</v>
      </c>
      <c r="AF227" s="170">
        <f t="shared" si="238"/>
        <v>0</v>
      </c>
      <c r="AG227" s="170">
        <f t="shared" si="238"/>
        <v>0</v>
      </c>
      <c r="AH227" s="170">
        <f t="shared" si="238"/>
        <v>0</v>
      </c>
      <c r="AI227" s="170">
        <f t="shared" si="238"/>
        <v>0</v>
      </c>
      <c r="AJ227" s="548">
        <v>0</v>
      </c>
    </row>
    <row r="228" spans="2:36" ht="45" x14ac:dyDescent="0.25">
      <c r="B228" s="85"/>
      <c r="C228" s="86"/>
      <c r="D228" s="86"/>
      <c r="E228" s="86"/>
      <c r="F228" s="86"/>
      <c r="G228" s="86"/>
      <c r="H228" s="86"/>
      <c r="I228" s="86"/>
      <c r="J228" s="86"/>
      <c r="K228" s="93" t="s">
        <v>112266</v>
      </c>
      <c r="L228" s="176">
        <v>46171619</v>
      </c>
      <c r="M228" s="99" t="s">
        <v>113789</v>
      </c>
      <c r="N228" s="90">
        <v>45731</v>
      </c>
      <c r="O228" s="90" t="s">
        <v>113006</v>
      </c>
      <c r="P228" s="91" t="s">
        <v>113011</v>
      </c>
      <c r="Q228" s="91" t="s">
        <v>112999</v>
      </c>
      <c r="R228" s="92">
        <v>70000000</v>
      </c>
      <c r="S228" s="528">
        <v>35000000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ht="15.6" x14ac:dyDescent="0.25">
      <c r="B229" s="157" t="s">
        <v>105516</v>
      </c>
      <c r="C229" s="157" t="s">
        <v>105924</v>
      </c>
      <c r="D229" s="157" t="s">
        <v>105520</v>
      </c>
      <c r="E229" s="157" t="s">
        <v>105573</v>
      </c>
      <c r="F229" s="157"/>
      <c r="G229" s="157"/>
      <c r="H229" s="157"/>
      <c r="I229" s="157"/>
      <c r="J229" s="380"/>
      <c r="K229" s="157"/>
      <c r="L229" s="158">
        <v>30171700</v>
      </c>
      <c r="M229" s="159" t="s">
        <v>106777</v>
      </c>
      <c r="N229" s="160"/>
      <c r="O229" s="160"/>
      <c r="P229" s="161"/>
      <c r="Q229" s="161"/>
      <c r="R229" s="162">
        <f>SUM(R230+R252+R256+R268)</f>
        <v>15693200000</v>
      </c>
      <c r="S229" s="162">
        <f t="shared" ref="S229" si="239">SUM(S230+S252+S256+S268)</f>
        <v>15685000000</v>
      </c>
      <c r="T229" s="162">
        <f>SUM(T230+T252+T256+T268)</f>
        <v>496560000</v>
      </c>
      <c r="U229" s="163"/>
      <c r="V229" s="163"/>
      <c r="W229" s="362"/>
      <c r="X229" s="162">
        <f t="shared" ref="X229:Y229" si="240">SUM(X230+X252+X256+X268)</f>
        <v>0</v>
      </c>
      <c r="Y229" s="162">
        <f t="shared" si="240"/>
        <v>0</v>
      </c>
      <c r="Z229" s="162">
        <f t="shared" ref="Z229:AC229" si="241">SUM(Z230+Z252+Z256+Z268)</f>
        <v>0</v>
      </c>
      <c r="AA229" s="162">
        <f t="shared" si="241"/>
        <v>0</v>
      </c>
      <c r="AB229" s="162">
        <f t="shared" si="241"/>
        <v>0</v>
      </c>
      <c r="AC229" s="162">
        <f t="shared" si="241"/>
        <v>0</v>
      </c>
      <c r="AD229" s="162">
        <f t="shared" ref="AD229:AI229" si="242">SUM(AD230+AD252+AD256+AD268)</f>
        <v>0</v>
      </c>
      <c r="AE229" s="162">
        <f t="shared" si="242"/>
        <v>0</v>
      </c>
      <c r="AF229" s="162">
        <f t="shared" si="242"/>
        <v>0</v>
      </c>
      <c r="AG229" s="162">
        <f t="shared" si="242"/>
        <v>0</v>
      </c>
      <c r="AH229" s="162">
        <f t="shared" si="242"/>
        <v>0</v>
      </c>
      <c r="AI229" s="162">
        <f t="shared" si="242"/>
        <v>0</v>
      </c>
      <c r="AJ229" s="548">
        <v>0</v>
      </c>
    </row>
    <row r="230" spans="2:36" x14ac:dyDescent="0.25">
      <c r="B230" s="60" t="s">
        <v>105516</v>
      </c>
      <c r="C230" s="60" t="s">
        <v>105924</v>
      </c>
      <c r="D230" s="60" t="s">
        <v>105520</v>
      </c>
      <c r="E230" s="60" t="s">
        <v>105573</v>
      </c>
      <c r="F230" s="60" t="s">
        <v>105544</v>
      </c>
      <c r="G230" s="60"/>
      <c r="H230" s="60"/>
      <c r="I230" s="60"/>
      <c r="J230" s="373"/>
      <c r="K230" s="248"/>
      <c r="L230" s="62">
        <v>75153000</v>
      </c>
      <c r="M230" s="63" t="s">
        <v>106779</v>
      </c>
      <c r="N230" s="64"/>
      <c r="O230" s="64"/>
      <c r="P230" s="65"/>
      <c r="Q230" s="65"/>
      <c r="R230" s="66">
        <f>+R231</f>
        <v>8518441000</v>
      </c>
      <c r="S230" s="66">
        <f t="shared" ref="S230" si="243">+S231</f>
        <v>8487241000</v>
      </c>
      <c r="T230" s="66">
        <f>+T231</f>
        <v>496560000</v>
      </c>
      <c r="U230" s="67"/>
      <c r="V230" s="67"/>
      <c r="W230" s="248"/>
      <c r="X230" s="66">
        <f t="shared" ref="X230:AI230" si="244">+X231</f>
        <v>0</v>
      </c>
      <c r="Y230" s="66">
        <f t="shared" si="244"/>
        <v>0</v>
      </c>
      <c r="Z230" s="66">
        <f t="shared" si="244"/>
        <v>0</v>
      </c>
      <c r="AA230" s="66">
        <f t="shared" si="244"/>
        <v>0</v>
      </c>
      <c r="AB230" s="66">
        <f t="shared" si="244"/>
        <v>0</v>
      </c>
      <c r="AC230" s="66">
        <f t="shared" si="244"/>
        <v>0</v>
      </c>
      <c r="AD230" s="66">
        <f t="shared" si="244"/>
        <v>0</v>
      </c>
      <c r="AE230" s="66">
        <f t="shared" si="244"/>
        <v>0</v>
      </c>
      <c r="AF230" s="66">
        <f t="shared" si="244"/>
        <v>0</v>
      </c>
      <c r="AG230" s="66">
        <f t="shared" si="244"/>
        <v>0</v>
      </c>
      <c r="AH230" s="66">
        <f t="shared" si="244"/>
        <v>0</v>
      </c>
      <c r="AI230" s="66">
        <f t="shared" si="244"/>
        <v>0</v>
      </c>
      <c r="AJ230" s="548">
        <v>0</v>
      </c>
    </row>
    <row r="231" spans="2:36" x14ac:dyDescent="0.25">
      <c r="B231" s="313" t="s">
        <v>105516</v>
      </c>
      <c r="C231" s="313" t="s">
        <v>105924</v>
      </c>
      <c r="D231" s="313" t="s">
        <v>105520</v>
      </c>
      <c r="E231" s="313" t="s">
        <v>105573</v>
      </c>
      <c r="F231" s="313" t="s">
        <v>105544</v>
      </c>
      <c r="G231" s="313" t="s">
        <v>105541</v>
      </c>
      <c r="H231" s="165"/>
      <c r="I231" s="165"/>
      <c r="J231" s="381"/>
      <c r="K231" s="165"/>
      <c r="L231" s="166"/>
      <c r="M231" s="178" t="s">
        <v>106781</v>
      </c>
      <c r="N231" s="168"/>
      <c r="O231" s="168"/>
      <c r="P231" s="169"/>
      <c r="Q231" s="169"/>
      <c r="R231" s="170">
        <f>+R232+R240+R246</f>
        <v>8518441000</v>
      </c>
      <c r="S231" s="170">
        <f t="shared" ref="S231" si="245">+S232+S240+S246</f>
        <v>8487241000</v>
      </c>
      <c r="T231" s="170">
        <f>+T232+T240+T246</f>
        <v>496560000</v>
      </c>
      <c r="U231" s="171"/>
      <c r="V231" s="171"/>
      <c r="W231" s="165"/>
      <c r="X231" s="170">
        <f t="shared" ref="X231:Y231" si="246">+X232+X240+X246</f>
        <v>0</v>
      </c>
      <c r="Y231" s="170">
        <f t="shared" si="246"/>
        <v>0</v>
      </c>
      <c r="Z231" s="170">
        <f t="shared" ref="Z231:AC231" si="247">+Z232+Z240+Z246</f>
        <v>0</v>
      </c>
      <c r="AA231" s="170">
        <f t="shared" si="247"/>
        <v>0</v>
      </c>
      <c r="AB231" s="170">
        <f t="shared" si="247"/>
        <v>0</v>
      </c>
      <c r="AC231" s="170">
        <f t="shared" si="247"/>
        <v>0</v>
      </c>
      <c r="AD231" s="170">
        <f t="shared" ref="AD231:AI231" si="248">+AD232+AD240+AD246</f>
        <v>0</v>
      </c>
      <c r="AE231" s="170">
        <f t="shared" si="248"/>
        <v>0</v>
      </c>
      <c r="AF231" s="170">
        <f t="shared" si="248"/>
        <v>0</v>
      </c>
      <c r="AG231" s="170">
        <f t="shared" si="248"/>
        <v>0</v>
      </c>
      <c r="AH231" s="170">
        <f t="shared" si="248"/>
        <v>0</v>
      </c>
      <c r="AI231" s="170">
        <f t="shared" si="248"/>
        <v>0</v>
      </c>
      <c r="AJ231" s="548">
        <v>0</v>
      </c>
    </row>
    <row r="232" spans="2:36" x14ac:dyDescent="0.25">
      <c r="B232" s="77" t="s">
        <v>105516</v>
      </c>
      <c r="C232" s="77" t="s">
        <v>105924</v>
      </c>
      <c r="D232" s="77" t="s">
        <v>105520</v>
      </c>
      <c r="E232" s="77" t="s">
        <v>105573</v>
      </c>
      <c r="F232" s="77" t="s">
        <v>105544</v>
      </c>
      <c r="G232" s="77" t="s">
        <v>105541</v>
      </c>
      <c r="H232" s="77" t="s">
        <v>105924</v>
      </c>
      <c r="I232" s="77"/>
      <c r="J232" s="375"/>
      <c r="K232" s="77"/>
      <c r="L232" s="395"/>
      <c r="M232" s="79" t="s">
        <v>106811</v>
      </c>
      <c r="N232" s="80"/>
      <c r="O232" s="80"/>
      <c r="P232" s="81"/>
      <c r="Q232" s="81"/>
      <c r="R232" s="82">
        <f>SUM(R233:R239)</f>
        <v>6681440000</v>
      </c>
      <c r="S232" s="82">
        <f t="shared" ref="S232" si="249">SUM(S233:S239)</f>
        <v>6584490000</v>
      </c>
      <c r="T232" s="82">
        <f>SUM(T233:T239)</f>
        <v>496560000</v>
      </c>
      <c r="U232" s="83"/>
      <c r="V232" s="83"/>
      <c r="W232" s="118"/>
      <c r="X232" s="82">
        <f t="shared" ref="X232:Y232" si="250">SUM(X233:X239)</f>
        <v>0</v>
      </c>
      <c r="Y232" s="82">
        <f t="shared" si="250"/>
        <v>0</v>
      </c>
      <c r="Z232" s="82">
        <f t="shared" ref="Z232:AC232" si="251">SUM(Z233:Z239)</f>
        <v>0</v>
      </c>
      <c r="AA232" s="82">
        <f t="shared" si="251"/>
        <v>0</v>
      </c>
      <c r="AB232" s="82">
        <f t="shared" si="251"/>
        <v>0</v>
      </c>
      <c r="AC232" s="82">
        <f t="shared" si="251"/>
        <v>0</v>
      </c>
      <c r="AD232" s="82">
        <f t="shared" ref="AD232:AI232" si="252">SUM(AD233:AD239)</f>
        <v>0</v>
      </c>
      <c r="AE232" s="82">
        <f t="shared" si="252"/>
        <v>0</v>
      </c>
      <c r="AF232" s="82">
        <f t="shared" si="252"/>
        <v>0</v>
      </c>
      <c r="AG232" s="82">
        <f t="shared" si="252"/>
        <v>0</v>
      </c>
      <c r="AH232" s="82">
        <f t="shared" si="252"/>
        <v>0</v>
      </c>
      <c r="AI232" s="82">
        <f t="shared" si="252"/>
        <v>0</v>
      </c>
      <c r="AJ232" s="548">
        <v>0</v>
      </c>
    </row>
    <row r="233" spans="2:36" ht="300" x14ac:dyDescent="0.25">
      <c r="B233" s="85"/>
      <c r="C233" s="86"/>
      <c r="D233" s="86"/>
      <c r="E233" s="86"/>
      <c r="F233" s="86"/>
      <c r="G233" s="86"/>
      <c r="H233" s="86"/>
      <c r="I233" s="86"/>
      <c r="J233" s="86"/>
      <c r="K233" s="93" t="s">
        <v>112301</v>
      </c>
      <c r="L233" s="88" t="s">
        <v>113131</v>
      </c>
      <c r="M233" s="89" t="s">
        <v>113530</v>
      </c>
      <c r="N233" s="90">
        <v>45672</v>
      </c>
      <c r="O233" s="90" t="s">
        <v>113060</v>
      </c>
      <c r="P233" s="91" t="s">
        <v>113022</v>
      </c>
      <c r="Q233" s="91" t="s">
        <v>113038</v>
      </c>
      <c r="R233" s="301">
        <v>6000000000</v>
      </c>
      <c r="S233" s="528">
        <f>6000000000-714810000+218250000</f>
        <v>5503440000</v>
      </c>
      <c r="T233" s="430">
        <f>+R233-S233</f>
        <v>496560000</v>
      </c>
      <c r="U233" s="93" t="s">
        <v>106081</v>
      </c>
      <c r="V233" s="124"/>
      <c r="W233" s="93" t="s">
        <v>113000</v>
      </c>
      <c r="X233" s="555"/>
      <c r="Y233" s="555"/>
      <c r="Z233" s="555"/>
      <c r="AA233" s="555"/>
      <c r="AB233" s="555"/>
      <c r="AC233" s="555"/>
      <c r="AD233" s="555"/>
      <c r="AE233" s="555"/>
      <c r="AF233" s="555"/>
      <c r="AG233" s="555"/>
      <c r="AH233" s="555"/>
      <c r="AI233" s="555"/>
      <c r="AJ233" s="548">
        <v>0</v>
      </c>
    </row>
    <row r="234" spans="2:36" ht="60" x14ac:dyDescent="0.25">
      <c r="B234" s="85"/>
      <c r="C234" s="86"/>
      <c r="D234" s="86"/>
      <c r="E234" s="86"/>
      <c r="F234" s="86"/>
      <c r="G234" s="86"/>
      <c r="H234" s="86"/>
      <c r="I234" s="86"/>
      <c r="J234" s="86"/>
      <c r="K234" s="93" t="s">
        <v>112301</v>
      </c>
      <c r="L234" s="88" t="s">
        <v>113133</v>
      </c>
      <c r="M234" s="89" t="s">
        <v>113728</v>
      </c>
      <c r="N234" s="90"/>
      <c r="O234" s="90"/>
      <c r="P234" s="91"/>
      <c r="Q234" s="91"/>
      <c r="R234" s="301">
        <v>318240000</v>
      </c>
      <c r="S234" s="528">
        <v>318240000</v>
      </c>
      <c r="T234" s="430">
        <v>0</v>
      </c>
      <c r="U234" s="93" t="s">
        <v>106081</v>
      </c>
      <c r="V234" s="124"/>
      <c r="W234" s="93" t="s">
        <v>113000</v>
      </c>
      <c r="X234" s="555"/>
      <c r="Y234" s="555"/>
      <c r="Z234" s="555"/>
      <c r="AA234" s="555"/>
      <c r="AB234" s="555"/>
      <c r="AC234" s="555"/>
      <c r="AD234" s="555"/>
      <c r="AE234" s="555"/>
      <c r="AF234" s="555"/>
      <c r="AG234" s="555"/>
      <c r="AH234" s="555"/>
      <c r="AI234" s="555"/>
      <c r="AJ234" s="548">
        <v>0</v>
      </c>
    </row>
    <row r="235" spans="2:36" ht="60" x14ac:dyDescent="0.25">
      <c r="B235" s="85"/>
      <c r="C235" s="86"/>
      <c r="D235" s="86"/>
      <c r="E235" s="86"/>
      <c r="F235" s="86"/>
      <c r="G235" s="86"/>
      <c r="H235" s="86"/>
      <c r="I235" s="86"/>
      <c r="J235" s="86"/>
      <c r="K235" s="93" t="s">
        <v>112301</v>
      </c>
      <c r="L235" s="88" t="s">
        <v>113133</v>
      </c>
      <c r="M235" s="89" t="s">
        <v>113731</v>
      </c>
      <c r="N235" s="90">
        <v>45838</v>
      </c>
      <c r="O235" s="90" t="s">
        <v>112997</v>
      </c>
      <c r="P235" s="91" t="s">
        <v>113007</v>
      </c>
      <c r="Q235" s="91" t="s">
        <v>113069</v>
      </c>
      <c r="R235" s="301">
        <v>0</v>
      </c>
      <c r="S235" s="430">
        <v>159120000</v>
      </c>
      <c r="T235" s="430"/>
      <c r="U235" s="93" t="s">
        <v>105533</v>
      </c>
      <c r="V235" s="92">
        <f>CEILING(((R235/4*8)*1.05),10000)</f>
        <v>0</v>
      </c>
      <c r="W235" s="93" t="s">
        <v>113000</v>
      </c>
      <c r="X235" s="548"/>
      <c r="Y235" s="548"/>
      <c r="Z235" s="548"/>
      <c r="AA235" s="548"/>
      <c r="AB235" s="548"/>
      <c r="AC235" s="548"/>
      <c r="AD235" s="548"/>
      <c r="AE235" s="548"/>
      <c r="AF235" s="548"/>
      <c r="AG235" s="548"/>
      <c r="AH235" s="548"/>
      <c r="AI235" s="548"/>
      <c r="AJ235" s="548">
        <v>0</v>
      </c>
    </row>
    <row r="236" spans="2:36" ht="90" x14ac:dyDescent="0.25">
      <c r="B236" s="85"/>
      <c r="C236" s="86"/>
      <c r="D236" s="86"/>
      <c r="E236" s="86"/>
      <c r="F236" s="86"/>
      <c r="G236" s="86"/>
      <c r="H236" s="86"/>
      <c r="I236" s="86"/>
      <c r="J236" s="86"/>
      <c r="K236" s="93" t="s">
        <v>112301</v>
      </c>
      <c r="L236" s="88">
        <v>72154100</v>
      </c>
      <c r="M236" s="89" t="s">
        <v>113732</v>
      </c>
      <c r="N236" s="90"/>
      <c r="O236" s="90"/>
      <c r="P236" s="91"/>
      <c r="Q236" s="90"/>
      <c r="R236" s="301">
        <v>363200000</v>
      </c>
      <c r="S236" s="528">
        <v>363200000</v>
      </c>
      <c r="T236" s="430">
        <v>0</v>
      </c>
      <c r="U236" s="93" t="s">
        <v>106081</v>
      </c>
      <c r="V236" s="94"/>
      <c r="W236" s="93" t="s">
        <v>113000</v>
      </c>
      <c r="X236" s="555"/>
      <c r="Y236" s="555"/>
      <c r="Z236" s="555"/>
      <c r="AA236" s="555"/>
      <c r="AB236" s="555"/>
      <c r="AC236" s="555"/>
      <c r="AD236" s="555"/>
      <c r="AE236" s="555"/>
      <c r="AF236" s="555"/>
      <c r="AG236" s="555"/>
      <c r="AH236" s="555"/>
      <c r="AI236" s="555"/>
      <c r="AJ236" s="548">
        <v>0</v>
      </c>
    </row>
    <row r="237" spans="2:36" ht="90" x14ac:dyDescent="0.25">
      <c r="B237" s="85"/>
      <c r="C237" s="86"/>
      <c r="D237" s="86"/>
      <c r="E237" s="86"/>
      <c r="F237" s="86"/>
      <c r="G237" s="86"/>
      <c r="H237" s="86"/>
      <c r="I237" s="86"/>
      <c r="J237" s="86"/>
      <c r="K237" s="93" t="s">
        <v>112301</v>
      </c>
      <c r="L237" s="88">
        <v>72154100</v>
      </c>
      <c r="M237" s="89" t="s">
        <v>113733</v>
      </c>
      <c r="N237" s="90">
        <v>45838</v>
      </c>
      <c r="O237" s="90" t="s">
        <v>112997</v>
      </c>
      <c r="P237" s="91" t="s">
        <v>113007</v>
      </c>
      <c r="Q237" s="91" t="s">
        <v>113069</v>
      </c>
      <c r="R237" s="301">
        <v>0</v>
      </c>
      <c r="S237" s="430">
        <v>181600000</v>
      </c>
      <c r="T237" s="430">
        <v>0</v>
      </c>
      <c r="U237" s="93" t="s">
        <v>105533</v>
      </c>
      <c r="V237" s="92">
        <f>CEILING(((R237/4*8)*1.05),10000)</f>
        <v>0</v>
      </c>
      <c r="W237" s="93" t="s">
        <v>113000</v>
      </c>
      <c r="X237" s="548"/>
      <c r="Y237" s="548"/>
      <c r="Z237" s="548"/>
      <c r="AA237" s="548"/>
      <c r="AB237" s="548"/>
      <c r="AC237" s="548"/>
      <c r="AD237" s="548"/>
      <c r="AE237" s="548"/>
      <c r="AF237" s="548"/>
      <c r="AG237" s="548"/>
      <c r="AH237" s="548"/>
      <c r="AI237" s="548"/>
      <c r="AJ237" s="548">
        <v>0</v>
      </c>
    </row>
    <row r="238" spans="2:36" ht="45" x14ac:dyDescent="0.25">
      <c r="B238" s="85"/>
      <c r="C238" s="86"/>
      <c r="D238" s="86"/>
      <c r="E238" s="86"/>
      <c r="F238" s="86"/>
      <c r="G238" s="86"/>
      <c r="H238" s="86"/>
      <c r="I238" s="86"/>
      <c r="J238" s="86"/>
      <c r="K238" s="93" t="s">
        <v>112301</v>
      </c>
      <c r="L238" s="88" t="s">
        <v>113111</v>
      </c>
      <c r="M238" s="89" t="s">
        <v>113112</v>
      </c>
      <c r="N238" s="90">
        <v>45868</v>
      </c>
      <c r="O238" s="90" t="s">
        <v>113010</v>
      </c>
      <c r="P238" s="127" t="s">
        <v>112998</v>
      </c>
      <c r="Q238" s="90" t="s">
        <v>113052</v>
      </c>
      <c r="R238" s="455">
        <v>0</v>
      </c>
      <c r="S238" s="435">
        <v>27090000</v>
      </c>
      <c r="T238" s="435">
        <v>0</v>
      </c>
      <c r="U238" s="93" t="s">
        <v>106081</v>
      </c>
      <c r="V238" s="136"/>
      <c r="W238" s="93" t="s">
        <v>113000</v>
      </c>
      <c r="X238" s="554"/>
      <c r="Y238" s="554"/>
      <c r="Z238" s="554"/>
      <c r="AA238" s="554"/>
      <c r="AB238" s="554"/>
      <c r="AC238" s="554"/>
      <c r="AD238" s="554"/>
      <c r="AE238" s="554"/>
      <c r="AF238" s="554"/>
      <c r="AG238" s="554"/>
      <c r="AH238" s="554"/>
      <c r="AI238" s="554"/>
      <c r="AJ238" s="548">
        <v>0</v>
      </c>
    </row>
    <row r="239" spans="2:36" ht="45" x14ac:dyDescent="0.25">
      <c r="B239" s="85"/>
      <c r="C239" s="86"/>
      <c r="D239" s="86"/>
      <c r="E239" s="86"/>
      <c r="F239" s="86"/>
      <c r="G239" s="86"/>
      <c r="H239" s="86"/>
      <c r="I239" s="86"/>
      <c r="J239" s="86"/>
      <c r="K239" s="93" t="s">
        <v>112301</v>
      </c>
      <c r="L239" s="88">
        <v>72154100</v>
      </c>
      <c r="M239" s="89" t="s">
        <v>113734</v>
      </c>
      <c r="N239" s="90">
        <v>45868</v>
      </c>
      <c r="O239" s="90" t="s">
        <v>113010</v>
      </c>
      <c r="P239" s="127" t="s">
        <v>112998</v>
      </c>
      <c r="Q239" s="90" t="s">
        <v>113052</v>
      </c>
      <c r="R239" s="455">
        <v>0</v>
      </c>
      <c r="S239" s="430">
        <v>31800000</v>
      </c>
      <c r="T239" s="430">
        <v>0</v>
      </c>
      <c r="U239" s="181" t="s">
        <v>106081</v>
      </c>
      <c r="V239" s="179"/>
      <c r="W239" s="93" t="s">
        <v>113000</v>
      </c>
      <c r="X239" s="548"/>
      <c r="Y239" s="548"/>
      <c r="Z239" s="548"/>
      <c r="AA239" s="548"/>
      <c r="AB239" s="548"/>
      <c r="AC239" s="548"/>
      <c r="AD239" s="548"/>
      <c r="AE239" s="548"/>
      <c r="AF239" s="548"/>
      <c r="AG239" s="548"/>
      <c r="AH239" s="548"/>
      <c r="AI239" s="548"/>
      <c r="AJ239" s="548">
        <v>0</v>
      </c>
    </row>
    <row r="240" spans="2:36" x14ac:dyDescent="0.25">
      <c r="B240" s="77" t="s">
        <v>105516</v>
      </c>
      <c r="C240" s="77" t="s">
        <v>105924</v>
      </c>
      <c r="D240" s="77" t="s">
        <v>105520</v>
      </c>
      <c r="E240" s="77" t="s">
        <v>105573</v>
      </c>
      <c r="F240" s="77" t="s">
        <v>105544</v>
      </c>
      <c r="G240" s="77" t="s">
        <v>105541</v>
      </c>
      <c r="H240" s="77" t="s">
        <v>106100</v>
      </c>
      <c r="I240" s="77"/>
      <c r="J240" s="375"/>
      <c r="K240" s="77"/>
      <c r="L240" s="395"/>
      <c r="M240" s="79" t="s">
        <v>106813</v>
      </c>
      <c r="N240" s="80"/>
      <c r="O240" s="80"/>
      <c r="P240" s="81"/>
      <c r="Q240" s="81"/>
      <c r="R240" s="82">
        <f>SUM(R241:R245)</f>
        <v>218340000</v>
      </c>
      <c r="S240" s="82">
        <f t="shared" ref="S240" si="253">SUM(S241:S245)</f>
        <v>218340000</v>
      </c>
      <c r="T240" s="82">
        <f>SUM(T241:T245)</f>
        <v>0</v>
      </c>
      <c r="U240" s="83"/>
      <c r="V240" s="83"/>
      <c r="W240" s="118"/>
      <c r="X240" s="82">
        <f t="shared" ref="X240:Y240" si="254">SUM(X241:X245)</f>
        <v>0</v>
      </c>
      <c r="Y240" s="82">
        <f t="shared" si="254"/>
        <v>0</v>
      </c>
      <c r="Z240" s="82">
        <f t="shared" ref="Z240:AC240" si="255">SUM(Z241:Z245)</f>
        <v>0</v>
      </c>
      <c r="AA240" s="82">
        <f t="shared" si="255"/>
        <v>0</v>
      </c>
      <c r="AB240" s="82">
        <f t="shared" si="255"/>
        <v>0</v>
      </c>
      <c r="AC240" s="82">
        <f t="shared" si="255"/>
        <v>0</v>
      </c>
      <c r="AD240" s="82">
        <f t="shared" ref="AD240:AI240" si="256">SUM(AD241:AD245)</f>
        <v>0</v>
      </c>
      <c r="AE240" s="82">
        <f t="shared" si="256"/>
        <v>0</v>
      </c>
      <c r="AF240" s="82">
        <f t="shared" si="256"/>
        <v>0</v>
      </c>
      <c r="AG240" s="82">
        <f t="shared" si="256"/>
        <v>0</v>
      </c>
      <c r="AH240" s="82">
        <f t="shared" si="256"/>
        <v>0</v>
      </c>
      <c r="AI240" s="82">
        <f t="shared" si="256"/>
        <v>0</v>
      </c>
      <c r="AJ240" s="548">
        <v>0</v>
      </c>
    </row>
    <row r="241" spans="2:36" ht="45" x14ac:dyDescent="0.25">
      <c r="B241" s="85"/>
      <c r="C241" s="86"/>
      <c r="D241" s="86"/>
      <c r="E241" s="86"/>
      <c r="F241" s="86"/>
      <c r="G241" s="86"/>
      <c r="H241" s="86"/>
      <c r="I241" s="86"/>
      <c r="J241" s="86"/>
      <c r="K241" s="93" t="s">
        <v>112301</v>
      </c>
      <c r="L241" s="52">
        <v>72101500</v>
      </c>
      <c r="M241" s="99" t="s">
        <v>113799</v>
      </c>
      <c r="N241" s="90">
        <v>45667</v>
      </c>
      <c r="O241" s="90" t="s">
        <v>113060</v>
      </c>
      <c r="P241" s="91" t="s">
        <v>113011</v>
      </c>
      <c r="Q241" s="91" t="s">
        <v>113053</v>
      </c>
      <c r="R241" s="522">
        <v>31570000</v>
      </c>
      <c r="S241" s="528">
        <v>31570000</v>
      </c>
      <c r="T241" s="430">
        <v>0</v>
      </c>
      <c r="U241" s="93" t="s">
        <v>106081</v>
      </c>
      <c r="V241" s="182"/>
      <c r="W241" s="93" t="s">
        <v>113000</v>
      </c>
      <c r="X241" s="555"/>
      <c r="Y241" s="555"/>
      <c r="Z241" s="555"/>
      <c r="AA241" s="555"/>
      <c r="AB241" s="555"/>
      <c r="AC241" s="555"/>
      <c r="AD241" s="555"/>
      <c r="AE241" s="555"/>
      <c r="AF241" s="555"/>
      <c r="AG241" s="555"/>
      <c r="AH241" s="555"/>
      <c r="AI241" s="555"/>
      <c r="AJ241" s="548">
        <v>0</v>
      </c>
    </row>
    <row r="242" spans="2:36" ht="61.5" customHeight="1" x14ac:dyDescent="0.25">
      <c r="B242" s="85"/>
      <c r="C242" s="86"/>
      <c r="D242" s="86"/>
      <c r="E242" s="86"/>
      <c r="F242" s="86"/>
      <c r="G242" s="86"/>
      <c r="H242" s="86"/>
      <c r="I242" s="86"/>
      <c r="J242" s="86"/>
      <c r="K242" s="93" t="s">
        <v>112301</v>
      </c>
      <c r="L242" s="52">
        <v>72101500</v>
      </c>
      <c r="M242" s="99" t="s">
        <v>113750</v>
      </c>
      <c r="N242" s="90">
        <v>45667</v>
      </c>
      <c r="O242" s="90" t="s">
        <v>113060</v>
      </c>
      <c r="P242" s="91" t="s">
        <v>113011</v>
      </c>
      <c r="Q242" s="91" t="s">
        <v>113053</v>
      </c>
      <c r="R242" s="522">
        <v>35200000</v>
      </c>
      <c r="S242" s="528">
        <v>35200000</v>
      </c>
      <c r="T242" s="430"/>
      <c r="U242" s="93"/>
      <c r="V242" s="182"/>
      <c r="W242" s="93" t="s">
        <v>113000</v>
      </c>
      <c r="X242" s="555"/>
      <c r="Y242" s="555"/>
      <c r="Z242" s="555"/>
      <c r="AA242" s="555"/>
      <c r="AB242" s="555"/>
      <c r="AC242" s="555"/>
      <c r="AD242" s="555"/>
      <c r="AE242" s="555"/>
      <c r="AF242" s="555"/>
      <c r="AG242" s="555"/>
      <c r="AH242" s="555"/>
      <c r="AI242" s="555"/>
      <c r="AJ242" s="548">
        <v>0</v>
      </c>
    </row>
    <row r="243" spans="2:36" ht="59.25" customHeight="1" x14ac:dyDescent="0.25">
      <c r="B243" s="85"/>
      <c r="C243" s="86"/>
      <c r="D243" s="86"/>
      <c r="E243" s="86"/>
      <c r="F243" s="86"/>
      <c r="G243" s="86"/>
      <c r="H243" s="86"/>
      <c r="I243" s="86"/>
      <c r="J243" s="86"/>
      <c r="K243" s="93" t="s">
        <v>112301</v>
      </c>
      <c r="L243" s="88">
        <v>72151500</v>
      </c>
      <c r="M243" s="89" t="s">
        <v>113800</v>
      </c>
      <c r="N243" s="90">
        <v>45667</v>
      </c>
      <c r="O243" s="90" t="s">
        <v>113060</v>
      </c>
      <c r="P243" s="91" t="s">
        <v>113011</v>
      </c>
      <c r="Q243" s="91" t="s">
        <v>113053</v>
      </c>
      <c r="R243" s="522">
        <v>31570000</v>
      </c>
      <c r="S243" s="528">
        <v>31570000</v>
      </c>
      <c r="T243" s="430">
        <v>0</v>
      </c>
      <c r="U243" s="93" t="s">
        <v>106081</v>
      </c>
      <c r="V243" s="182"/>
      <c r="W243" s="93" t="s">
        <v>113000</v>
      </c>
      <c r="X243" s="555"/>
      <c r="Y243" s="555"/>
      <c r="Z243" s="555"/>
      <c r="AA243" s="555"/>
      <c r="AB243" s="555"/>
      <c r="AC243" s="555"/>
      <c r="AD243" s="555"/>
      <c r="AE243" s="555"/>
      <c r="AF243" s="555"/>
      <c r="AG243" s="555"/>
      <c r="AH243" s="555"/>
      <c r="AI243" s="555"/>
      <c r="AJ243" s="548">
        <v>0</v>
      </c>
    </row>
    <row r="244" spans="2:36" ht="60" x14ac:dyDescent="0.25">
      <c r="B244" s="85"/>
      <c r="C244" s="86"/>
      <c r="D244" s="86"/>
      <c r="E244" s="86"/>
      <c r="F244" s="86"/>
      <c r="G244" s="86"/>
      <c r="H244" s="86"/>
      <c r="I244" s="86"/>
      <c r="J244" s="86"/>
      <c r="K244" s="93" t="s">
        <v>112301</v>
      </c>
      <c r="L244" s="88" t="s">
        <v>113137</v>
      </c>
      <c r="M244" s="99" t="s">
        <v>113790</v>
      </c>
      <c r="N244" s="90">
        <v>45705</v>
      </c>
      <c r="O244" s="90" t="s">
        <v>113001</v>
      </c>
      <c r="P244" s="91" t="s">
        <v>113022</v>
      </c>
      <c r="Q244" s="91" t="s">
        <v>113096</v>
      </c>
      <c r="R244" s="301">
        <v>120000000</v>
      </c>
      <c r="S244" s="528">
        <v>120000000</v>
      </c>
      <c r="T244" s="430">
        <v>0</v>
      </c>
      <c r="U244" s="93"/>
      <c r="V244" s="182"/>
      <c r="W244" s="93" t="s">
        <v>113003</v>
      </c>
      <c r="X244" s="555"/>
      <c r="Y244" s="555"/>
      <c r="Z244" s="555"/>
      <c r="AA244" s="555"/>
      <c r="AB244" s="555"/>
      <c r="AC244" s="555"/>
      <c r="AD244" s="555"/>
      <c r="AE244" s="555"/>
      <c r="AF244" s="555"/>
      <c r="AG244" s="555"/>
      <c r="AH244" s="555"/>
      <c r="AI244" s="555"/>
      <c r="AJ244" s="548">
        <v>0</v>
      </c>
    </row>
    <row r="245" spans="2:36" ht="45" x14ac:dyDescent="0.25">
      <c r="B245" s="85"/>
      <c r="C245" s="86"/>
      <c r="D245" s="86"/>
      <c r="E245" s="86"/>
      <c r="F245" s="86"/>
      <c r="G245" s="86"/>
      <c r="H245" s="86"/>
      <c r="I245" s="86"/>
      <c r="J245" s="86"/>
      <c r="K245" s="93" t="s">
        <v>112301</v>
      </c>
      <c r="L245" s="88" t="s">
        <v>113390</v>
      </c>
      <c r="M245" s="89" t="s">
        <v>113735</v>
      </c>
      <c r="N245" s="90">
        <v>45552</v>
      </c>
      <c r="O245" s="90" t="s">
        <v>113078</v>
      </c>
      <c r="P245" s="91" t="s">
        <v>113079</v>
      </c>
      <c r="Q245" s="91" t="s">
        <v>113052</v>
      </c>
      <c r="R245" s="92"/>
      <c r="S245" s="528"/>
      <c r="T245" s="430">
        <v>0</v>
      </c>
      <c r="U245" s="93"/>
      <c r="V245" s="182"/>
      <c r="W245" s="93"/>
      <c r="X245" s="555"/>
      <c r="Y245" s="555"/>
      <c r="Z245" s="555"/>
      <c r="AA245" s="555"/>
      <c r="AB245" s="555"/>
      <c r="AC245" s="555"/>
      <c r="AD245" s="555"/>
      <c r="AE245" s="555"/>
      <c r="AF245" s="555"/>
      <c r="AG245" s="555"/>
      <c r="AH245" s="555"/>
      <c r="AI245" s="555"/>
      <c r="AJ245" s="548">
        <v>0</v>
      </c>
    </row>
    <row r="246" spans="2:36" x14ac:dyDescent="0.25">
      <c r="B246" s="77" t="s">
        <v>105516</v>
      </c>
      <c r="C246" s="77" t="s">
        <v>105924</v>
      </c>
      <c r="D246" s="77" t="s">
        <v>105520</v>
      </c>
      <c r="E246" s="77" t="s">
        <v>105573</v>
      </c>
      <c r="F246" s="77" t="s">
        <v>105544</v>
      </c>
      <c r="G246" s="77" t="s">
        <v>105541</v>
      </c>
      <c r="H246" s="77" t="s">
        <v>106103</v>
      </c>
      <c r="I246" s="77"/>
      <c r="J246" s="375"/>
      <c r="K246" s="77"/>
      <c r="L246" s="395"/>
      <c r="M246" s="79" t="s">
        <v>106815</v>
      </c>
      <c r="N246" s="80"/>
      <c r="O246" s="80"/>
      <c r="P246" s="81"/>
      <c r="Q246" s="81"/>
      <c r="R246" s="82">
        <f>SUM(R247:R251)</f>
        <v>1618661000</v>
      </c>
      <c r="S246" s="82">
        <f t="shared" ref="S246" si="257">SUM(S247:S251)</f>
        <v>1684411000</v>
      </c>
      <c r="T246" s="82">
        <f>SUM(T247:T251)</f>
        <v>0</v>
      </c>
      <c r="U246" s="83"/>
      <c r="V246" s="83"/>
      <c r="W246" s="118"/>
      <c r="X246" s="82">
        <f t="shared" ref="X246:Y246" si="258">SUM(X247:X251)</f>
        <v>0</v>
      </c>
      <c r="Y246" s="82">
        <f t="shared" si="258"/>
        <v>0</v>
      </c>
      <c r="Z246" s="82">
        <f t="shared" ref="Z246:AC246" si="259">SUM(Z247:Z251)</f>
        <v>0</v>
      </c>
      <c r="AA246" s="82">
        <f t="shared" si="259"/>
        <v>0</v>
      </c>
      <c r="AB246" s="82">
        <f t="shared" si="259"/>
        <v>0</v>
      </c>
      <c r="AC246" s="82">
        <f t="shared" si="259"/>
        <v>0</v>
      </c>
      <c r="AD246" s="82">
        <f t="shared" ref="AD246:AI246" si="260">SUM(AD247:AD251)</f>
        <v>0</v>
      </c>
      <c r="AE246" s="82">
        <f t="shared" si="260"/>
        <v>0</v>
      </c>
      <c r="AF246" s="82">
        <f t="shared" si="260"/>
        <v>0</v>
      </c>
      <c r="AG246" s="82">
        <f t="shared" si="260"/>
        <v>0</v>
      </c>
      <c r="AH246" s="82">
        <f t="shared" si="260"/>
        <v>0</v>
      </c>
      <c r="AI246" s="82">
        <f t="shared" si="260"/>
        <v>0</v>
      </c>
      <c r="AJ246" s="548">
        <v>0</v>
      </c>
    </row>
    <row r="247" spans="2:36" ht="60" x14ac:dyDescent="0.25">
      <c r="B247" s="85"/>
      <c r="C247" s="86"/>
      <c r="D247" s="86"/>
      <c r="E247" s="86"/>
      <c r="F247" s="86"/>
      <c r="G247" s="86"/>
      <c r="H247" s="86"/>
      <c r="I247" s="86"/>
      <c r="J247" s="86"/>
      <c r="K247" s="93" t="s">
        <v>112301</v>
      </c>
      <c r="L247" s="52">
        <v>72101500</v>
      </c>
      <c r="M247" s="99" t="s">
        <v>113736</v>
      </c>
      <c r="N247" s="90">
        <v>45667</v>
      </c>
      <c r="O247" s="90" t="s">
        <v>113060</v>
      </c>
      <c r="P247" s="91" t="s">
        <v>113011</v>
      </c>
      <c r="Q247" s="91" t="s">
        <v>113053</v>
      </c>
      <c r="R247" s="301">
        <v>291500000</v>
      </c>
      <c r="S247" s="528">
        <v>291500000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45" x14ac:dyDescent="0.25">
      <c r="B248" s="85"/>
      <c r="C248" s="86"/>
      <c r="D248" s="86"/>
      <c r="E248" s="86"/>
      <c r="F248" s="86"/>
      <c r="G248" s="86"/>
      <c r="H248" s="86"/>
      <c r="I248" s="86"/>
      <c r="J248" s="86"/>
      <c r="K248" s="93" t="s">
        <v>112301</v>
      </c>
      <c r="L248" s="52">
        <v>72101500</v>
      </c>
      <c r="M248" s="99" t="s">
        <v>113698</v>
      </c>
      <c r="N248" s="90">
        <v>45667</v>
      </c>
      <c r="O248" s="90" t="s">
        <v>113060</v>
      </c>
      <c r="P248" s="91" t="s">
        <v>113011</v>
      </c>
      <c r="Q248" s="91" t="s">
        <v>113053</v>
      </c>
      <c r="R248" s="301">
        <v>91080000</v>
      </c>
      <c r="S248" s="528">
        <v>91080000</v>
      </c>
      <c r="T248" s="430">
        <v>0</v>
      </c>
      <c r="U248" s="93" t="s">
        <v>106081</v>
      </c>
      <c r="V248" s="182"/>
      <c r="W248" s="93" t="s">
        <v>113000</v>
      </c>
      <c r="X248" s="555"/>
      <c r="Y248" s="555"/>
      <c r="Z248" s="555"/>
      <c r="AA248" s="555"/>
      <c r="AB248" s="555"/>
      <c r="AC248" s="555"/>
      <c r="AD248" s="555"/>
      <c r="AE248" s="555"/>
      <c r="AF248" s="555"/>
      <c r="AG248" s="555"/>
      <c r="AH248" s="555"/>
      <c r="AI248" s="555"/>
      <c r="AJ248" s="548">
        <v>0</v>
      </c>
    </row>
    <row r="249" spans="2:36" ht="45" x14ac:dyDescent="0.25">
      <c r="B249" s="85"/>
      <c r="C249" s="86"/>
      <c r="D249" s="86"/>
      <c r="E249" s="86"/>
      <c r="F249" s="86"/>
      <c r="G249" s="86"/>
      <c r="H249" s="86"/>
      <c r="I249" s="86"/>
      <c r="J249" s="86"/>
      <c r="K249" s="93" t="s">
        <v>112301</v>
      </c>
      <c r="L249" s="88">
        <v>72101500</v>
      </c>
      <c r="M249" s="99" t="s">
        <v>113699</v>
      </c>
      <c r="N249" s="90">
        <v>45667</v>
      </c>
      <c r="O249" s="90" t="s">
        <v>113060</v>
      </c>
      <c r="P249" s="91" t="s">
        <v>113011</v>
      </c>
      <c r="Q249" s="91" t="s">
        <v>113053</v>
      </c>
      <c r="R249" s="301">
        <f>1080000000+77181000</f>
        <v>1157181000</v>
      </c>
      <c r="S249" s="528">
        <v>1157181000</v>
      </c>
      <c r="T249" s="52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45" x14ac:dyDescent="0.25">
      <c r="B250" s="85"/>
      <c r="C250" s="86"/>
      <c r="D250" s="86"/>
      <c r="E250" s="86"/>
      <c r="F250" s="86"/>
      <c r="G250" s="86"/>
      <c r="H250" s="86"/>
      <c r="I250" s="86"/>
      <c r="J250" s="86"/>
      <c r="K250" s="93" t="s">
        <v>112301</v>
      </c>
      <c r="L250" s="88">
        <v>72101500</v>
      </c>
      <c r="M250" s="99" t="s">
        <v>113700</v>
      </c>
      <c r="N250" s="90">
        <v>45703</v>
      </c>
      <c r="O250" s="90" t="s">
        <v>113037</v>
      </c>
      <c r="P250" s="91" t="s">
        <v>113002</v>
      </c>
      <c r="Q250" s="91" t="s">
        <v>113053</v>
      </c>
      <c r="R250" s="522">
        <v>22500000</v>
      </c>
      <c r="S250" s="528">
        <v>41250000</v>
      </c>
      <c r="T250" s="430"/>
      <c r="U250" s="93" t="s">
        <v>106081</v>
      </c>
      <c r="V250" s="182"/>
      <c r="W250" s="93" t="s">
        <v>113000</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v>72101500</v>
      </c>
      <c r="M251" s="89" t="s">
        <v>113701</v>
      </c>
      <c r="N251" s="90">
        <v>45703</v>
      </c>
      <c r="O251" s="90" t="s">
        <v>113037</v>
      </c>
      <c r="P251" s="91" t="s">
        <v>113002</v>
      </c>
      <c r="Q251" s="91" t="s">
        <v>113053</v>
      </c>
      <c r="R251" s="522">
        <v>56400000</v>
      </c>
      <c r="S251" s="528">
        <v>103400000</v>
      </c>
      <c r="T251" s="430"/>
      <c r="U251" s="93" t="s">
        <v>106081</v>
      </c>
      <c r="V251" s="182"/>
      <c r="W251" s="93" t="s">
        <v>113000</v>
      </c>
      <c r="X251" s="555"/>
      <c r="Y251" s="555"/>
      <c r="Z251" s="555"/>
      <c r="AA251" s="555"/>
      <c r="AB251" s="555"/>
      <c r="AC251" s="555"/>
      <c r="AD251" s="555"/>
      <c r="AE251" s="555"/>
      <c r="AF251" s="555"/>
      <c r="AG251" s="555"/>
      <c r="AH251" s="555"/>
      <c r="AI251" s="555"/>
      <c r="AJ251" s="548">
        <v>0</v>
      </c>
    </row>
    <row r="252" spans="2:36" ht="45" x14ac:dyDescent="0.25">
      <c r="B252" s="183" t="s">
        <v>105516</v>
      </c>
      <c r="C252" s="183" t="s">
        <v>105924</v>
      </c>
      <c r="D252" s="183" t="s">
        <v>105520</v>
      </c>
      <c r="E252" s="183" t="s">
        <v>105573</v>
      </c>
      <c r="F252" s="183" t="s">
        <v>105547</v>
      </c>
      <c r="G252" s="183"/>
      <c r="H252" s="183"/>
      <c r="I252" s="183"/>
      <c r="J252" s="382"/>
      <c r="K252" s="297"/>
      <c r="L252" s="62"/>
      <c r="M252" s="63" t="s">
        <v>113221</v>
      </c>
      <c r="N252" s="64"/>
      <c r="O252" s="185"/>
      <c r="P252" s="65"/>
      <c r="Q252" s="65"/>
      <c r="R252" s="66">
        <f t="shared" ref="R252:S254" si="261">+R253</f>
        <v>23320000</v>
      </c>
      <c r="S252" s="66">
        <f t="shared" si="261"/>
        <v>23320000</v>
      </c>
      <c r="T252" s="66">
        <f>+T253</f>
        <v>0</v>
      </c>
      <c r="U252" s="67"/>
      <c r="V252" s="67"/>
      <c r="W252" s="248"/>
      <c r="X252" s="66">
        <f t="shared" ref="X252:AI254" si="262">+X253</f>
        <v>0</v>
      </c>
      <c r="Y252" s="66">
        <f t="shared" si="262"/>
        <v>0</v>
      </c>
      <c r="Z252" s="66">
        <f t="shared" si="262"/>
        <v>0</v>
      </c>
      <c r="AA252" s="66">
        <f t="shared" si="262"/>
        <v>0</v>
      </c>
      <c r="AB252" s="66">
        <f t="shared" si="262"/>
        <v>0</v>
      </c>
      <c r="AC252" s="66">
        <f t="shared" si="262"/>
        <v>0</v>
      </c>
      <c r="AD252" s="66">
        <f t="shared" si="262"/>
        <v>0</v>
      </c>
      <c r="AE252" s="66">
        <f t="shared" si="262"/>
        <v>0</v>
      </c>
      <c r="AF252" s="66">
        <f t="shared" si="262"/>
        <v>0</v>
      </c>
      <c r="AG252" s="66">
        <f t="shared" si="262"/>
        <v>0</v>
      </c>
      <c r="AH252" s="66">
        <f t="shared" si="262"/>
        <v>0</v>
      </c>
      <c r="AI252" s="66">
        <f t="shared" si="262"/>
        <v>0</v>
      </c>
      <c r="AJ252" s="548">
        <v>0</v>
      </c>
    </row>
    <row r="253" spans="2:36" x14ac:dyDescent="0.25">
      <c r="B253" s="316" t="s">
        <v>105516</v>
      </c>
      <c r="C253" s="316" t="s">
        <v>105924</v>
      </c>
      <c r="D253" s="316" t="s">
        <v>105520</v>
      </c>
      <c r="E253" s="316" t="s">
        <v>105573</v>
      </c>
      <c r="F253" s="316" t="s">
        <v>105547</v>
      </c>
      <c r="G253" s="316" t="s">
        <v>105550</v>
      </c>
      <c r="H253" s="186"/>
      <c r="I253" s="186"/>
      <c r="J253" s="383"/>
      <c r="K253" s="186"/>
      <c r="L253" s="166"/>
      <c r="M253" s="167" t="s">
        <v>106841</v>
      </c>
      <c r="N253" s="168"/>
      <c r="O253" s="168"/>
      <c r="P253" s="169"/>
      <c r="Q253" s="169"/>
      <c r="R253" s="170">
        <f t="shared" si="261"/>
        <v>23320000</v>
      </c>
      <c r="S253" s="170">
        <f t="shared" si="261"/>
        <v>23320000</v>
      </c>
      <c r="T253" s="170">
        <f>+T254</f>
        <v>0</v>
      </c>
      <c r="U253" s="171"/>
      <c r="V253" s="171"/>
      <c r="W253" s="165"/>
      <c r="X253" s="170">
        <f t="shared" si="262"/>
        <v>0</v>
      </c>
      <c r="Y253" s="170">
        <f t="shared" si="262"/>
        <v>0</v>
      </c>
      <c r="Z253" s="170">
        <f t="shared" si="262"/>
        <v>0</v>
      </c>
      <c r="AA253" s="170">
        <f t="shared" si="262"/>
        <v>0</v>
      </c>
      <c r="AB253" s="170">
        <f t="shared" si="262"/>
        <v>0</v>
      </c>
      <c r="AC253" s="170">
        <f t="shared" si="262"/>
        <v>0</v>
      </c>
      <c r="AD253" s="170">
        <f t="shared" si="262"/>
        <v>0</v>
      </c>
      <c r="AE253" s="170">
        <f t="shared" si="262"/>
        <v>0</v>
      </c>
      <c r="AF253" s="170">
        <f t="shared" si="262"/>
        <v>0</v>
      </c>
      <c r="AG253" s="170">
        <f t="shared" si="262"/>
        <v>0</v>
      </c>
      <c r="AH253" s="170">
        <f t="shared" si="262"/>
        <v>0</v>
      </c>
      <c r="AI253" s="170">
        <f t="shared" si="262"/>
        <v>0</v>
      </c>
      <c r="AJ253" s="548">
        <v>0</v>
      </c>
    </row>
    <row r="254" spans="2:36" x14ac:dyDescent="0.25">
      <c r="B254" s="78" t="s">
        <v>105516</v>
      </c>
      <c r="C254" s="78" t="s">
        <v>105924</v>
      </c>
      <c r="D254" s="78" t="s">
        <v>105520</v>
      </c>
      <c r="E254" s="78" t="s">
        <v>105573</v>
      </c>
      <c r="F254" s="78" t="s">
        <v>105547</v>
      </c>
      <c r="G254" s="78" t="s">
        <v>105550</v>
      </c>
      <c r="H254" s="78" t="s">
        <v>105520</v>
      </c>
      <c r="I254" s="78"/>
      <c r="J254" s="384"/>
      <c r="K254" s="78"/>
      <c r="L254" s="395"/>
      <c r="M254" s="79" t="s">
        <v>106843</v>
      </c>
      <c r="N254" s="80"/>
      <c r="O254" s="80"/>
      <c r="P254" s="81"/>
      <c r="Q254" s="81"/>
      <c r="R254" s="82">
        <f t="shared" si="261"/>
        <v>23320000</v>
      </c>
      <c r="S254" s="82">
        <f t="shared" si="261"/>
        <v>23320000</v>
      </c>
      <c r="T254" s="82">
        <f>+T255</f>
        <v>0</v>
      </c>
      <c r="U254" s="83"/>
      <c r="V254" s="83"/>
      <c r="W254" s="77"/>
      <c r="X254" s="82">
        <f t="shared" si="262"/>
        <v>0</v>
      </c>
      <c r="Y254" s="82">
        <f t="shared" si="262"/>
        <v>0</v>
      </c>
      <c r="Z254" s="82">
        <f t="shared" si="262"/>
        <v>0</v>
      </c>
      <c r="AA254" s="82">
        <f t="shared" si="262"/>
        <v>0</v>
      </c>
      <c r="AB254" s="82">
        <f t="shared" si="262"/>
        <v>0</v>
      </c>
      <c r="AC254" s="82">
        <f t="shared" si="262"/>
        <v>0</v>
      </c>
      <c r="AD254" s="82">
        <f t="shared" si="262"/>
        <v>0</v>
      </c>
      <c r="AE254" s="82">
        <f t="shared" si="262"/>
        <v>0</v>
      </c>
      <c r="AF254" s="82">
        <f t="shared" si="262"/>
        <v>0</v>
      </c>
      <c r="AG254" s="82">
        <f t="shared" si="262"/>
        <v>0</v>
      </c>
      <c r="AH254" s="82">
        <f t="shared" si="262"/>
        <v>0</v>
      </c>
      <c r="AI254" s="82">
        <f t="shared" si="262"/>
        <v>0</v>
      </c>
      <c r="AJ254" s="548">
        <v>0</v>
      </c>
    </row>
    <row r="255" spans="2:36" ht="30" x14ac:dyDescent="0.25">
      <c r="B255" s="85"/>
      <c r="C255" s="86"/>
      <c r="D255" s="86"/>
      <c r="E255" s="86"/>
      <c r="F255" s="86"/>
      <c r="G255" s="86"/>
      <c r="H255" s="86"/>
      <c r="I255" s="86"/>
      <c r="J255" s="86"/>
      <c r="K255" s="93" t="s">
        <v>112476</v>
      </c>
      <c r="L255" s="52">
        <v>78121600</v>
      </c>
      <c r="M255" s="99" t="s">
        <v>113828</v>
      </c>
      <c r="N255" s="90">
        <v>45667</v>
      </c>
      <c r="O255" s="90" t="s">
        <v>113060</v>
      </c>
      <c r="P255" s="91" t="s">
        <v>113011</v>
      </c>
      <c r="Q255" s="91" t="s">
        <v>113053</v>
      </c>
      <c r="R255" s="92">
        <v>23320000</v>
      </c>
      <c r="S255" s="528">
        <v>23320000</v>
      </c>
      <c r="T255" s="430">
        <v>0</v>
      </c>
      <c r="U255" s="128"/>
      <c r="V255" s="188"/>
      <c r="W255" s="93" t="s">
        <v>113536</v>
      </c>
      <c r="X255" s="555"/>
      <c r="Y255" s="555"/>
      <c r="Z255" s="555"/>
      <c r="AA255" s="555"/>
      <c r="AB255" s="555"/>
      <c r="AC255" s="555"/>
      <c r="AD255" s="555"/>
      <c r="AE255" s="555"/>
      <c r="AF255" s="555"/>
      <c r="AG255" s="555"/>
      <c r="AH255" s="555"/>
      <c r="AI255" s="555"/>
      <c r="AJ255" s="548">
        <v>0</v>
      </c>
    </row>
    <row r="256" spans="2:36" ht="30" x14ac:dyDescent="0.25">
      <c r="B256" s="60" t="s">
        <v>105516</v>
      </c>
      <c r="C256" s="60" t="s">
        <v>105924</v>
      </c>
      <c r="D256" s="60" t="s">
        <v>105520</v>
      </c>
      <c r="E256" s="60" t="s">
        <v>105573</v>
      </c>
      <c r="F256" s="60" t="s">
        <v>105550</v>
      </c>
      <c r="G256" s="60"/>
      <c r="H256" s="60"/>
      <c r="I256" s="60"/>
      <c r="J256" s="373"/>
      <c r="K256" s="248"/>
      <c r="L256" s="62"/>
      <c r="M256" s="63" t="s">
        <v>106865</v>
      </c>
      <c r="N256" s="64"/>
      <c r="O256" s="185"/>
      <c r="P256" s="65"/>
      <c r="Q256" s="65"/>
      <c r="R256" s="66">
        <f>+R257+R264</f>
        <v>4104009000</v>
      </c>
      <c r="S256" s="66">
        <f t="shared" ref="S256" si="263">+S257+S264</f>
        <v>4104009000</v>
      </c>
      <c r="T256" s="66">
        <f>+T257+T264</f>
        <v>0</v>
      </c>
      <c r="U256" s="67"/>
      <c r="V256" s="67"/>
      <c r="W256" s="248"/>
      <c r="X256" s="66">
        <f t="shared" ref="X256:Y256" si="264">+X257+X264</f>
        <v>0</v>
      </c>
      <c r="Y256" s="66">
        <f t="shared" si="264"/>
        <v>0</v>
      </c>
      <c r="Z256" s="66">
        <f t="shared" ref="Z256:AC256" si="265">+Z257+Z264</f>
        <v>0</v>
      </c>
      <c r="AA256" s="66">
        <f t="shared" si="265"/>
        <v>0</v>
      </c>
      <c r="AB256" s="66">
        <f t="shared" si="265"/>
        <v>0</v>
      </c>
      <c r="AC256" s="66">
        <f t="shared" si="265"/>
        <v>0</v>
      </c>
      <c r="AD256" s="66">
        <f t="shared" ref="AD256:AI256" si="266">+AD257+AD264</f>
        <v>0</v>
      </c>
      <c r="AE256" s="66">
        <f t="shared" si="266"/>
        <v>0</v>
      </c>
      <c r="AF256" s="66">
        <f t="shared" si="266"/>
        <v>0</v>
      </c>
      <c r="AG256" s="66">
        <f t="shared" si="266"/>
        <v>0</v>
      </c>
      <c r="AH256" s="66">
        <f t="shared" si="266"/>
        <v>0</v>
      </c>
      <c r="AI256" s="66">
        <f t="shared" si="266"/>
        <v>0</v>
      </c>
      <c r="AJ256" s="548">
        <v>0</v>
      </c>
    </row>
    <row r="257" spans="2:36" x14ac:dyDescent="0.25">
      <c r="B257" s="313" t="s">
        <v>105516</v>
      </c>
      <c r="C257" s="313" t="s">
        <v>105924</v>
      </c>
      <c r="D257" s="313" t="s">
        <v>105520</v>
      </c>
      <c r="E257" s="313" t="s">
        <v>105573</v>
      </c>
      <c r="F257" s="313" t="s">
        <v>105550</v>
      </c>
      <c r="G257" s="316" t="s">
        <v>105528</v>
      </c>
      <c r="H257" s="165"/>
      <c r="I257" s="165"/>
      <c r="J257" s="381"/>
      <c r="K257" s="165"/>
      <c r="L257" s="166"/>
      <c r="M257" s="167" t="s">
        <v>106867</v>
      </c>
      <c r="N257" s="168"/>
      <c r="O257" s="168"/>
      <c r="P257" s="169"/>
      <c r="Q257" s="169"/>
      <c r="R257" s="170">
        <f>R258</f>
        <v>3944009000</v>
      </c>
      <c r="S257" s="170">
        <f t="shared" ref="S257" si="267">S258</f>
        <v>3944009000</v>
      </c>
      <c r="T257" s="170">
        <f>T258</f>
        <v>0</v>
      </c>
      <c r="U257" s="171"/>
      <c r="V257" s="171"/>
      <c r="W257" s="165"/>
      <c r="X257" s="170">
        <f t="shared" ref="X257:AI257" si="268">X258</f>
        <v>0</v>
      </c>
      <c r="Y257" s="170">
        <f t="shared" si="268"/>
        <v>0</v>
      </c>
      <c r="Z257" s="170">
        <f t="shared" si="268"/>
        <v>0</v>
      </c>
      <c r="AA257" s="170">
        <f t="shared" si="268"/>
        <v>0</v>
      </c>
      <c r="AB257" s="170">
        <f t="shared" si="268"/>
        <v>0</v>
      </c>
      <c r="AC257" s="170">
        <f t="shared" si="268"/>
        <v>0</v>
      </c>
      <c r="AD257" s="170">
        <f t="shared" si="268"/>
        <v>0</v>
      </c>
      <c r="AE257" s="170">
        <f t="shared" si="268"/>
        <v>0</v>
      </c>
      <c r="AF257" s="170">
        <f t="shared" si="268"/>
        <v>0</v>
      </c>
      <c r="AG257" s="170">
        <f t="shared" si="268"/>
        <v>0</v>
      </c>
      <c r="AH257" s="170">
        <f t="shared" si="268"/>
        <v>0</v>
      </c>
      <c r="AI257" s="170">
        <f t="shared" si="268"/>
        <v>0</v>
      </c>
      <c r="AJ257" s="548">
        <v>0</v>
      </c>
    </row>
    <row r="258" spans="2:36" ht="30" x14ac:dyDescent="0.25">
      <c r="B258" s="78" t="s">
        <v>105516</v>
      </c>
      <c r="C258" s="78" t="s">
        <v>105924</v>
      </c>
      <c r="D258" s="78" t="s">
        <v>105520</v>
      </c>
      <c r="E258" s="78" t="s">
        <v>105573</v>
      </c>
      <c r="F258" s="78" t="s">
        <v>105550</v>
      </c>
      <c r="G258" s="78" t="s">
        <v>105528</v>
      </c>
      <c r="H258" s="78" t="s">
        <v>105675</v>
      </c>
      <c r="I258" s="78"/>
      <c r="J258" s="384"/>
      <c r="K258" s="78"/>
      <c r="L258" s="395"/>
      <c r="M258" s="79" t="s">
        <v>113222</v>
      </c>
      <c r="N258" s="80"/>
      <c r="O258" s="80"/>
      <c r="P258" s="81"/>
      <c r="Q258" s="81"/>
      <c r="R258" s="82">
        <f>R259+R261</f>
        <v>3944009000</v>
      </c>
      <c r="S258" s="82">
        <f t="shared" ref="S258" si="269">S259+S261</f>
        <v>3944009000</v>
      </c>
      <c r="T258" s="82">
        <f>T259+T261</f>
        <v>0</v>
      </c>
      <c r="U258" s="83"/>
      <c r="V258" s="83"/>
      <c r="W258" s="77"/>
      <c r="X258" s="82">
        <f t="shared" ref="X258:Y258" si="270">X259+X261</f>
        <v>0</v>
      </c>
      <c r="Y258" s="82">
        <f t="shared" si="270"/>
        <v>0</v>
      </c>
      <c r="Z258" s="82">
        <f t="shared" ref="Z258:AC258" si="271">Z259+Z261</f>
        <v>0</v>
      </c>
      <c r="AA258" s="82">
        <f t="shared" si="271"/>
        <v>0</v>
      </c>
      <c r="AB258" s="82">
        <f t="shared" si="271"/>
        <v>0</v>
      </c>
      <c r="AC258" s="82">
        <f t="shared" si="271"/>
        <v>0</v>
      </c>
      <c r="AD258" s="82">
        <f t="shared" ref="AD258:AI258" si="272">AD259+AD261</f>
        <v>0</v>
      </c>
      <c r="AE258" s="82">
        <f t="shared" si="272"/>
        <v>0</v>
      </c>
      <c r="AF258" s="82">
        <f t="shared" si="272"/>
        <v>0</v>
      </c>
      <c r="AG258" s="82">
        <f t="shared" si="272"/>
        <v>0</v>
      </c>
      <c r="AH258" s="82">
        <f t="shared" si="272"/>
        <v>0</v>
      </c>
      <c r="AI258" s="82">
        <f t="shared" si="272"/>
        <v>0</v>
      </c>
      <c r="AJ258" s="548">
        <v>0</v>
      </c>
    </row>
    <row r="259" spans="2:36" ht="29.25" customHeight="1" x14ac:dyDescent="0.25">
      <c r="B259" s="78" t="s">
        <v>105516</v>
      </c>
      <c r="C259" s="78" t="s">
        <v>105924</v>
      </c>
      <c r="D259" s="78" t="s">
        <v>105520</v>
      </c>
      <c r="E259" s="78" t="s">
        <v>105573</v>
      </c>
      <c r="F259" s="78" t="s">
        <v>105550</v>
      </c>
      <c r="G259" s="78" t="s">
        <v>105528</v>
      </c>
      <c r="H259" s="78" t="s">
        <v>105675</v>
      </c>
      <c r="I259" s="78" t="s">
        <v>106211</v>
      </c>
      <c r="J259" s="384"/>
      <c r="K259" s="78"/>
      <c r="L259" s="395"/>
      <c r="M259" s="79" t="s">
        <v>113223</v>
      </c>
      <c r="N259" s="80"/>
      <c r="O259" s="80"/>
      <c r="P259" s="81"/>
      <c r="Q259" s="81"/>
      <c r="R259" s="82">
        <f>R260</f>
        <v>126000000</v>
      </c>
      <c r="S259" s="82">
        <f t="shared" ref="S259" si="273">S260</f>
        <v>126000000</v>
      </c>
      <c r="T259" s="82">
        <f>T260</f>
        <v>0</v>
      </c>
      <c r="U259" s="83"/>
      <c r="V259" s="83"/>
      <c r="W259" s="77"/>
      <c r="X259" s="82">
        <f t="shared" ref="X259:AI259" si="274">X260</f>
        <v>0</v>
      </c>
      <c r="Y259" s="82">
        <f t="shared" si="274"/>
        <v>0</v>
      </c>
      <c r="Z259" s="82">
        <f t="shared" si="274"/>
        <v>0</v>
      </c>
      <c r="AA259" s="82">
        <f t="shared" si="274"/>
        <v>0</v>
      </c>
      <c r="AB259" s="82">
        <f t="shared" si="274"/>
        <v>0</v>
      </c>
      <c r="AC259" s="82">
        <f t="shared" si="274"/>
        <v>0</v>
      </c>
      <c r="AD259" s="82">
        <f t="shared" si="274"/>
        <v>0</v>
      </c>
      <c r="AE259" s="82">
        <f t="shared" si="274"/>
        <v>0</v>
      </c>
      <c r="AF259" s="82">
        <f t="shared" si="274"/>
        <v>0</v>
      </c>
      <c r="AG259" s="82">
        <f t="shared" si="274"/>
        <v>0</v>
      </c>
      <c r="AH259" s="82">
        <f t="shared" si="274"/>
        <v>0</v>
      </c>
      <c r="AI259" s="82">
        <f t="shared" si="274"/>
        <v>0</v>
      </c>
      <c r="AJ259" s="548">
        <v>0</v>
      </c>
    </row>
    <row r="260" spans="2:36" ht="30" x14ac:dyDescent="0.25">
      <c r="B260" s="189"/>
      <c r="C260" s="190"/>
      <c r="D260" s="190"/>
      <c r="E260" s="190"/>
      <c r="F260" s="190"/>
      <c r="G260" s="190"/>
      <c r="H260" s="190"/>
      <c r="I260" s="190"/>
      <c r="J260" s="190"/>
      <c r="K260" s="93" t="s">
        <v>112489</v>
      </c>
      <c r="L260" s="52"/>
      <c r="M260" s="99" t="s">
        <v>113143</v>
      </c>
      <c r="N260" s="90" t="s">
        <v>113031</v>
      </c>
      <c r="O260" s="90" t="s">
        <v>113031</v>
      </c>
      <c r="P260" s="90" t="s">
        <v>113031</v>
      </c>
      <c r="Q260" s="90" t="s">
        <v>113031</v>
      </c>
      <c r="R260" s="92">
        <v>126000000</v>
      </c>
      <c r="S260" s="528">
        <v>126000000</v>
      </c>
      <c r="T260" s="430">
        <v>0</v>
      </c>
      <c r="U260" s="93"/>
      <c r="V260" s="94"/>
      <c r="W260" s="93" t="s">
        <v>113000</v>
      </c>
      <c r="X260" s="555"/>
      <c r="Y260" s="555"/>
      <c r="Z260" s="555"/>
      <c r="AA260" s="555"/>
      <c r="AB260" s="555"/>
      <c r="AC260" s="555"/>
      <c r="AD260" s="555"/>
      <c r="AE260" s="555"/>
      <c r="AF260" s="555"/>
      <c r="AG260" s="555"/>
      <c r="AH260" s="555"/>
      <c r="AI260" s="555"/>
      <c r="AJ260" s="548">
        <v>0</v>
      </c>
    </row>
    <row r="261" spans="2:36" ht="30" x14ac:dyDescent="0.25">
      <c r="B261" s="77" t="s">
        <v>105516</v>
      </c>
      <c r="C261" s="78" t="s">
        <v>105924</v>
      </c>
      <c r="D261" s="78" t="s">
        <v>105520</v>
      </c>
      <c r="E261" s="78" t="s">
        <v>105573</v>
      </c>
      <c r="F261" s="78" t="s">
        <v>105550</v>
      </c>
      <c r="G261" s="78" t="s">
        <v>105528</v>
      </c>
      <c r="H261" s="77" t="s">
        <v>105675</v>
      </c>
      <c r="I261" s="77" t="s">
        <v>106217</v>
      </c>
      <c r="J261" s="375"/>
      <c r="K261" s="78"/>
      <c r="L261" s="395"/>
      <c r="M261" s="79" t="s">
        <v>106892</v>
      </c>
      <c r="N261" s="80"/>
      <c r="O261" s="80"/>
      <c r="P261" s="81"/>
      <c r="Q261" s="81"/>
      <c r="R261" s="82">
        <f t="shared" ref="R261:S262" si="275">R262</f>
        <v>3818009000</v>
      </c>
      <c r="S261" s="82">
        <f t="shared" si="275"/>
        <v>3818009000</v>
      </c>
      <c r="T261" s="82">
        <f>T262</f>
        <v>0</v>
      </c>
      <c r="U261" s="83"/>
      <c r="V261" s="83"/>
      <c r="W261" s="77"/>
      <c r="X261" s="82">
        <f t="shared" ref="X261:AI262" si="276">X262</f>
        <v>0</v>
      </c>
      <c r="Y261" s="82">
        <f t="shared" si="276"/>
        <v>0</v>
      </c>
      <c r="Z261" s="82">
        <f t="shared" si="276"/>
        <v>0</v>
      </c>
      <c r="AA261" s="82">
        <f t="shared" si="276"/>
        <v>0</v>
      </c>
      <c r="AB261" s="82">
        <f t="shared" si="276"/>
        <v>0</v>
      </c>
      <c r="AC261" s="82">
        <f t="shared" si="276"/>
        <v>0</v>
      </c>
      <c r="AD261" s="82">
        <f t="shared" si="276"/>
        <v>0</v>
      </c>
      <c r="AE261" s="82">
        <f t="shared" si="276"/>
        <v>0</v>
      </c>
      <c r="AF261" s="82">
        <f t="shared" si="276"/>
        <v>0</v>
      </c>
      <c r="AG261" s="82">
        <f t="shared" si="276"/>
        <v>0</v>
      </c>
      <c r="AH261" s="82">
        <f t="shared" si="276"/>
        <v>0</v>
      </c>
      <c r="AI261" s="82">
        <f t="shared" si="276"/>
        <v>0</v>
      </c>
      <c r="AJ261" s="548">
        <v>0</v>
      </c>
    </row>
    <row r="262" spans="2:36" ht="30" x14ac:dyDescent="0.25">
      <c r="B262" s="77" t="s">
        <v>105516</v>
      </c>
      <c r="C262" s="78" t="s">
        <v>105924</v>
      </c>
      <c r="D262" s="78" t="s">
        <v>105520</v>
      </c>
      <c r="E262" s="78" t="s">
        <v>105573</v>
      </c>
      <c r="F262" s="78" t="s">
        <v>105550</v>
      </c>
      <c r="G262" s="78" t="s">
        <v>105528</v>
      </c>
      <c r="H262" s="77" t="s">
        <v>105675</v>
      </c>
      <c r="I262" s="77" t="s">
        <v>106217</v>
      </c>
      <c r="J262" s="375" t="s">
        <v>105917</v>
      </c>
      <c r="K262" s="78"/>
      <c r="L262" s="395"/>
      <c r="M262" s="79" t="s">
        <v>106900</v>
      </c>
      <c r="N262" s="80"/>
      <c r="O262" s="80"/>
      <c r="P262" s="81"/>
      <c r="Q262" s="81"/>
      <c r="R262" s="82">
        <f t="shared" si="275"/>
        <v>3818009000</v>
      </c>
      <c r="S262" s="82">
        <f t="shared" si="275"/>
        <v>3818009000</v>
      </c>
      <c r="T262" s="82">
        <f>T263</f>
        <v>0</v>
      </c>
      <c r="U262" s="83"/>
      <c r="V262" s="83"/>
      <c r="W262" s="77"/>
      <c r="X262" s="82">
        <f t="shared" si="276"/>
        <v>0</v>
      </c>
      <c r="Y262" s="82">
        <f t="shared" si="276"/>
        <v>0</v>
      </c>
      <c r="Z262" s="82">
        <f t="shared" si="276"/>
        <v>0</v>
      </c>
      <c r="AA262" s="82">
        <f t="shared" si="276"/>
        <v>0</v>
      </c>
      <c r="AB262" s="82">
        <f t="shared" si="276"/>
        <v>0</v>
      </c>
      <c r="AC262" s="82">
        <f t="shared" si="276"/>
        <v>0</v>
      </c>
      <c r="AD262" s="82">
        <f t="shared" si="276"/>
        <v>0</v>
      </c>
      <c r="AE262" s="82">
        <f t="shared" si="276"/>
        <v>0</v>
      </c>
      <c r="AF262" s="82">
        <f t="shared" si="276"/>
        <v>0</v>
      </c>
      <c r="AG262" s="82">
        <f t="shared" si="276"/>
        <v>0</v>
      </c>
      <c r="AH262" s="82">
        <f t="shared" si="276"/>
        <v>0</v>
      </c>
      <c r="AI262" s="82">
        <f t="shared" si="276"/>
        <v>0</v>
      </c>
      <c r="AJ262" s="548">
        <v>0</v>
      </c>
    </row>
    <row r="263" spans="2:36" ht="45" x14ac:dyDescent="0.25">
      <c r="B263" s="189"/>
      <c r="C263" s="190"/>
      <c r="D263" s="190"/>
      <c r="E263" s="190"/>
      <c r="F263" s="190"/>
      <c r="G263" s="190"/>
      <c r="H263" s="190"/>
      <c r="I263" s="190"/>
      <c r="J263" s="190"/>
      <c r="K263" s="93" t="s">
        <v>112489</v>
      </c>
      <c r="L263" s="88" t="s">
        <v>113067</v>
      </c>
      <c r="M263" s="99" t="s">
        <v>113537</v>
      </c>
      <c r="N263" s="90"/>
      <c r="O263" s="90"/>
      <c r="P263" s="90"/>
      <c r="Q263" s="90" t="s">
        <v>113069</v>
      </c>
      <c r="R263" s="92">
        <v>3818009000</v>
      </c>
      <c r="S263" s="528">
        <v>3818009000</v>
      </c>
      <c r="T263" s="430">
        <v>0</v>
      </c>
      <c r="U263" s="93" t="s">
        <v>105533</v>
      </c>
      <c r="V263" s="92">
        <v>2214579446</v>
      </c>
      <c r="W263" s="93" t="s">
        <v>113000</v>
      </c>
      <c r="X263" s="555"/>
      <c r="Y263" s="555"/>
      <c r="Z263" s="555"/>
      <c r="AA263" s="555"/>
      <c r="AB263" s="555"/>
      <c r="AC263" s="555"/>
      <c r="AD263" s="555"/>
      <c r="AE263" s="555"/>
      <c r="AF263" s="555"/>
      <c r="AG263" s="555"/>
      <c r="AH263" s="555"/>
      <c r="AI263" s="555"/>
      <c r="AJ263" s="548">
        <v>0</v>
      </c>
    </row>
    <row r="264" spans="2:36" x14ac:dyDescent="0.25">
      <c r="B264" s="313" t="s">
        <v>105516</v>
      </c>
      <c r="C264" s="313" t="s">
        <v>105924</v>
      </c>
      <c r="D264" s="313" t="s">
        <v>105520</v>
      </c>
      <c r="E264" s="313" t="s">
        <v>105573</v>
      </c>
      <c r="F264" s="313" t="s">
        <v>105550</v>
      </c>
      <c r="G264" s="313" t="s">
        <v>105535</v>
      </c>
      <c r="H264" s="165"/>
      <c r="I264" s="165"/>
      <c r="J264" s="381"/>
      <c r="K264" s="165"/>
      <c r="L264" s="166"/>
      <c r="M264" s="167" t="s">
        <v>106948</v>
      </c>
      <c r="N264" s="168"/>
      <c r="O264" s="168"/>
      <c r="P264" s="169"/>
      <c r="Q264" s="169"/>
      <c r="R264" s="170">
        <f t="shared" ref="R264:S266" si="277">+R265</f>
        <v>160000000</v>
      </c>
      <c r="S264" s="170">
        <f t="shared" si="277"/>
        <v>160000000</v>
      </c>
      <c r="T264" s="170">
        <f>+T265</f>
        <v>0</v>
      </c>
      <c r="U264" s="171"/>
      <c r="V264" s="171"/>
      <c r="W264" s="165"/>
      <c r="X264" s="170">
        <f t="shared" ref="X264:AI266" si="278">+X265</f>
        <v>0</v>
      </c>
      <c r="Y264" s="170">
        <f t="shared" si="278"/>
        <v>0</v>
      </c>
      <c r="Z264" s="170">
        <f t="shared" si="278"/>
        <v>0</v>
      </c>
      <c r="AA264" s="170">
        <f t="shared" si="278"/>
        <v>0</v>
      </c>
      <c r="AB264" s="170">
        <f t="shared" si="278"/>
        <v>0</v>
      </c>
      <c r="AC264" s="170">
        <f t="shared" si="278"/>
        <v>0</v>
      </c>
      <c r="AD264" s="170">
        <f t="shared" si="278"/>
        <v>0</v>
      </c>
      <c r="AE264" s="170">
        <f t="shared" si="278"/>
        <v>0</v>
      </c>
      <c r="AF264" s="170">
        <f t="shared" si="278"/>
        <v>0</v>
      </c>
      <c r="AG264" s="170">
        <f t="shared" si="278"/>
        <v>0</v>
      </c>
      <c r="AH264" s="170">
        <f t="shared" si="278"/>
        <v>0</v>
      </c>
      <c r="AI264" s="170">
        <f t="shared" si="278"/>
        <v>0</v>
      </c>
      <c r="AJ264" s="548">
        <v>0</v>
      </c>
    </row>
    <row r="265" spans="2:36" ht="30" x14ac:dyDescent="0.25">
      <c r="B265" s="78" t="s">
        <v>105516</v>
      </c>
      <c r="C265" s="78" t="s">
        <v>105924</v>
      </c>
      <c r="D265" s="78" t="s">
        <v>105520</v>
      </c>
      <c r="E265" s="78" t="s">
        <v>105573</v>
      </c>
      <c r="F265" s="78" t="s">
        <v>105550</v>
      </c>
      <c r="G265" s="78" t="s">
        <v>105535</v>
      </c>
      <c r="H265" s="78" t="s">
        <v>105520</v>
      </c>
      <c r="I265" s="77"/>
      <c r="J265" s="375"/>
      <c r="K265" s="77"/>
      <c r="L265" s="395"/>
      <c r="M265" s="79" t="s">
        <v>106950</v>
      </c>
      <c r="N265" s="80"/>
      <c r="O265" s="80"/>
      <c r="P265" s="81"/>
      <c r="Q265" s="81"/>
      <c r="R265" s="82">
        <f t="shared" si="277"/>
        <v>160000000</v>
      </c>
      <c r="S265" s="82">
        <f t="shared" si="277"/>
        <v>160000000</v>
      </c>
      <c r="T265" s="82">
        <f>+T266</f>
        <v>0</v>
      </c>
      <c r="U265" s="83"/>
      <c r="V265" s="83"/>
      <c r="W265" s="118"/>
      <c r="X265" s="82">
        <f t="shared" si="278"/>
        <v>0</v>
      </c>
      <c r="Y265" s="82">
        <f t="shared" si="278"/>
        <v>0</v>
      </c>
      <c r="Z265" s="82">
        <f t="shared" si="278"/>
        <v>0</v>
      </c>
      <c r="AA265" s="82">
        <f t="shared" si="278"/>
        <v>0</v>
      </c>
      <c r="AB265" s="82">
        <f t="shared" si="278"/>
        <v>0</v>
      </c>
      <c r="AC265" s="82">
        <f t="shared" si="278"/>
        <v>0</v>
      </c>
      <c r="AD265" s="82">
        <f t="shared" si="278"/>
        <v>0</v>
      </c>
      <c r="AE265" s="82">
        <f t="shared" si="278"/>
        <v>0</v>
      </c>
      <c r="AF265" s="82">
        <f t="shared" si="278"/>
        <v>0</v>
      </c>
      <c r="AG265" s="82">
        <f t="shared" si="278"/>
        <v>0</v>
      </c>
      <c r="AH265" s="82">
        <f t="shared" si="278"/>
        <v>0</v>
      </c>
      <c r="AI265" s="82">
        <f t="shared" si="278"/>
        <v>0</v>
      </c>
      <c r="AJ265" s="548">
        <v>0</v>
      </c>
    </row>
    <row r="266" spans="2:36" ht="48" customHeight="1" x14ac:dyDescent="0.25">
      <c r="B266" s="78" t="s">
        <v>105516</v>
      </c>
      <c r="C266" s="78" t="s">
        <v>105924</v>
      </c>
      <c r="D266" s="78" t="s">
        <v>105520</v>
      </c>
      <c r="E266" s="78" t="s">
        <v>105573</v>
      </c>
      <c r="F266" s="78" t="s">
        <v>105550</v>
      </c>
      <c r="G266" s="78" t="s">
        <v>105535</v>
      </c>
      <c r="H266" s="77" t="s">
        <v>105520</v>
      </c>
      <c r="I266" s="77" t="s">
        <v>105576</v>
      </c>
      <c r="J266" s="375"/>
      <c r="K266" s="77"/>
      <c r="L266" s="395"/>
      <c r="M266" s="79" t="s">
        <v>106952</v>
      </c>
      <c r="N266" s="80"/>
      <c r="O266" s="80"/>
      <c r="P266" s="81"/>
      <c r="Q266" s="81"/>
      <c r="R266" s="82">
        <f t="shared" si="277"/>
        <v>160000000</v>
      </c>
      <c r="S266" s="82">
        <f t="shared" si="277"/>
        <v>160000000</v>
      </c>
      <c r="T266" s="82">
        <f>+T267</f>
        <v>0</v>
      </c>
      <c r="U266" s="83"/>
      <c r="V266" s="83"/>
      <c r="W266" s="118"/>
      <c r="X266" s="82">
        <f t="shared" si="278"/>
        <v>0</v>
      </c>
      <c r="Y266" s="82">
        <f t="shared" si="278"/>
        <v>0</v>
      </c>
      <c r="Z266" s="82">
        <f t="shared" si="278"/>
        <v>0</v>
      </c>
      <c r="AA266" s="82">
        <f t="shared" si="278"/>
        <v>0</v>
      </c>
      <c r="AB266" s="82">
        <f t="shared" si="278"/>
        <v>0</v>
      </c>
      <c r="AC266" s="82">
        <f t="shared" si="278"/>
        <v>0</v>
      </c>
      <c r="AD266" s="82">
        <f t="shared" si="278"/>
        <v>0</v>
      </c>
      <c r="AE266" s="82">
        <f t="shared" si="278"/>
        <v>0</v>
      </c>
      <c r="AF266" s="82">
        <f t="shared" si="278"/>
        <v>0</v>
      </c>
      <c r="AG266" s="82">
        <f t="shared" si="278"/>
        <v>0</v>
      </c>
      <c r="AH266" s="82">
        <f t="shared" si="278"/>
        <v>0</v>
      </c>
      <c r="AI266" s="82">
        <f t="shared" si="278"/>
        <v>0</v>
      </c>
      <c r="AJ266" s="548">
        <v>0</v>
      </c>
    </row>
    <row r="267" spans="2:36" x14ac:dyDescent="0.25">
      <c r="B267" s="189"/>
      <c r="C267" s="190"/>
      <c r="D267" s="190"/>
      <c r="E267" s="190"/>
      <c r="F267" s="190"/>
      <c r="G267" s="190"/>
      <c r="H267" s="190"/>
      <c r="I267" s="190"/>
      <c r="J267" s="190"/>
      <c r="K267" s="93" t="s">
        <v>112528</v>
      </c>
      <c r="L267" s="52"/>
      <c r="M267" s="89" t="s">
        <v>113144</v>
      </c>
      <c r="N267" s="90">
        <v>45659</v>
      </c>
      <c r="O267" s="90" t="s">
        <v>113060</v>
      </c>
      <c r="P267" s="127" t="s">
        <v>113068</v>
      </c>
      <c r="Q267" s="90" t="s">
        <v>113031</v>
      </c>
      <c r="R267" s="92">
        <v>160000000</v>
      </c>
      <c r="S267" s="531">
        <v>160000000</v>
      </c>
      <c r="T267" s="432">
        <v>0</v>
      </c>
      <c r="U267" s="93"/>
      <c r="V267" s="94"/>
      <c r="W267" s="93" t="s">
        <v>113064</v>
      </c>
      <c r="X267" s="556"/>
      <c r="Y267" s="556"/>
      <c r="Z267" s="556"/>
      <c r="AA267" s="556"/>
      <c r="AB267" s="556"/>
      <c r="AC267" s="556"/>
      <c r="AD267" s="556"/>
      <c r="AE267" s="556"/>
      <c r="AF267" s="556"/>
      <c r="AG267" s="556"/>
      <c r="AH267" s="556"/>
      <c r="AI267" s="556"/>
      <c r="AJ267" s="548">
        <v>0</v>
      </c>
    </row>
    <row r="268" spans="2:36" x14ac:dyDescent="0.25">
      <c r="B268" s="60" t="s">
        <v>105516</v>
      </c>
      <c r="C268" s="60" t="s">
        <v>105924</v>
      </c>
      <c r="D268" s="60" t="s">
        <v>105520</v>
      </c>
      <c r="E268" s="60" t="s">
        <v>105573</v>
      </c>
      <c r="F268" s="60" t="s">
        <v>105553</v>
      </c>
      <c r="G268" s="60"/>
      <c r="H268" s="60"/>
      <c r="I268" s="60"/>
      <c r="J268" s="373"/>
      <c r="K268" s="248"/>
      <c r="L268" s="62"/>
      <c r="M268" s="63" t="s">
        <v>106978</v>
      </c>
      <c r="N268" s="64"/>
      <c r="O268" s="64"/>
      <c r="P268" s="65"/>
      <c r="Q268" s="65"/>
      <c r="R268" s="66">
        <f>+R269+R278+R290</f>
        <v>3047430000</v>
      </c>
      <c r="S268" s="66">
        <f>+S269+S278+S290</f>
        <v>3070430000</v>
      </c>
      <c r="T268" s="66">
        <f>+T269+T278+T290</f>
        <v>0</v>
      </c>
      <c r="U268" s="67"/>
      <c r="V268" s="67"/>
      <c r="W268" s="248"/>
      <c r="X268" s="66">
        <f t="shared" ref="X268:AI268" si="279">+X269+X278+X290</f>
        <v>0</v>
      </c>
      <c r="Y268" s="66">
        <f t="shared" si="279"/>
        <v>0</v>
      </c>
      <c r="Z268" s="66">
        <f t="shared" si="279"/>
        <v>0</v>
      </c>
      <c r="AA268" s="66">
        <f t="shared" si="279"/>
        <v>0</v>
      </c>
      <c r="AB268" s="66">
        <f t="shared" si="279"/>
        <v>0</v>
      </c>
      <c r="AC268" s="66">
        <f t="shared" si="279"/>
        <v>0</v>
      </c>
      <c r="AD268" s="66">
        <f t="shared" si="279"/>
        <v>0</v>
      </c>
      <c r="AE268" s="66">
        <f t="shared" si="279"/>
        <v>0</v>
      </c>
      <c r="AF268" s="66">
        <f t="shared" si="279"/>
        <v>0</v>
      </c>
      <c r="AG268" s="66">
        <f t="shared" si="279"/>
        <v>0</v>
      </c>
      <c r="AH268" s="66">
        <f t="shared" si="279"/>
        <v>0</v>
      </c>
      <c r="AI268" s="66">
        <f t="shared" si="279"/>
        <v>0</v>
      </c>
      <c r="AJ268" s="548">
        <v>0</v>
      </c>
    </row>
    <row r="269" spans="2:36" ht="45" x14ac:dyDescent="0.25">
      <c r="B269" s="313" t="s">
        <v>105516</v>
      </c>
      <c r="C269" s="313" t="s">
        <v>105924</v>
      </c>
      <c r="D269" s="313" t="s">
        <v>105520</v>
      </c>
      <c r="E269" s="313" t="s">
        <v>105573</v>
      </c>
      <c r="F269" s="313" t="s">
        <v>105553</v>
      </c>
      <c r="G269" s="313" t="s">
        <v>105538</v>
      </c>
      <c r="H269" s="165"/>
      <c r="I269" s="165"/>
      <c r="J269" s="381"/>
      <c r="K269" s="165"/>
      <c r="L269" s="166"/>
      <c r="M269" s="167" t="s">
        <v>113224</v>
      </c>
      <c r="N269" s="168"/>
      <c r="O269" s="168"/>
      <c r="P269" s="169"/>
      <c r="Q269" s="169"/>
      <c r="R269" s="170">
        <f t="shared" ref="R269:S270" si="280">+R270</f>
        <v>215750000</v>
      </c>
      <c r="S269" s="170">
        <f t="shared" si="280"/>
        <v>215750000</v>
      </c>
      <c r="T269" s="170">
        <f>+T270</f>
        <v>0</v>
      </c>
      <c r="U269" s="171"/>
      <c r="V269" s="171"/>
      <c r="W269" s="165"/>
      <c r="X269" s="170">
        <f t="shared" ref="X269:AI270" si="281">+X270</f>
        <v>0</v>
      </c>
      <c r="Y269" s="170">
        <f t="shared" si="281"/>
        <v>0</v>
      </c>
      <c r="Z269" s="170">
        <f t="shared" si="281"/>
        <v>0</v>
      </c>
      <c r="AA269" s="170">
        <f t="shared" si="281"/>
        <v>0</v>
      </c>
      <c r="AB269" s="170">
        <f t="shared" si="281"/>
        <v>0</v>
      </c>
      <c r="AC269" s="170">
        <f t="shared" si="281"/>
        <v>0</v>
      </c>
      <c r="AD269" s="170">
        <f t="shared" si="281"/>
        <v>0</v>
      </c>
      <c r="AE269" s="170">
        <f t="shared" si="281"/>
        <v>0</v>
      </c>
      <c r="AF269" s="170">
        <f t="shared" si="281"/>
        <v>0</v>
      </c>
      <c r="AG269" s="170">
        <f t="shared" si="281"/>
        <v>0</v>
      </c>
      <c r="AH269" s="170">
        <f t="shared" si="281"/>
        <v>0</v>
      </c>
      <c r="AI269" s="170">
        <f t="shared" si="281"/>
        <v>0</v>
      </c>
      <c r="AJ269" s="548">
        <v>0</v>
      </c>
    </row>
    <row r="270" spans="2:36" ht="30" x14ac:dyDescent="0.25">
      <c r="B270" s="77" t="s">
        <v>105516</v>
      </c>
      <c r="C270" s="77" t="s">
        <v>105924</v>
      </c>
      <c r="D270" s="77" t="s">
        <v>105520</v>
      </c>
      <c r="E270" s="77" t="s">
        <v>105573</v>
      </c>
      <c r="F270" s="77" t="s">
        <v>105553</v>
      </c>
      <c r="G270" s="77" t="s">
        <v>105538</v>
      </c>
      <c r="H270" s="77" t="s">
        <v>105520</v>
      </c>
      <c r="I270" s="77"/>
      <c r="J270" s="375"/>
      <c r="K270" s="77"/>
      <c r="L270" s="395"/>
      <c r="M270" s="79" t="s">
        <v>107000</v>
      </c>
      <c r="N270" s="80"/>
      <c r="O270" s="80"/>
      <c r="P270" s="81"/>
      <c r="Q270" s="81"/>
      <c r="R270" s="82">
        <f t="shared" si="280"/>
        <v>215750000</v>
      </c>
      <c r="S270" s="82">
        <f t="shared" si="280"/>
        <v>215750000</v>
      </c>
      <c r="T270" s="82">
        <f>+T271</f>
        <v>0</v>
      </c>
      <c r="U270" s="83"/>
      <c r="V270" s="83"/>
      <c r="W270" s="118"/>
      <c r="X270" s="82">
        <f t="shared" si="281"/>
        <v>0</v>
      </c>
      <c r="Y270" s="82">
        <f t="shared" si="281"/>
        <v>0</v>
      </c>
      <c r="Z270" s="82">
        <f t="shared" si="281"/>
        <v>0</v>
      </c>
      <c r="AA270" s="82">
        <f t="shared" si="281"/>
        <v>0</v>
      </c>
      <c r="AB270" s="82">
        <f t="shared" si="281"/>
        <v>0</v>
      </c>
      <c r="AC270" s="82">
        <f t="shared" si="281"/>
        <v>0</v>
      </c>
      <c r="AD270" s="82">
        <f t="shared" si="281"/>
        <v>0</v>
      </c>
      <c r="AE270" s="82">
        <f t="shared" si="281"/>
        <v>0</v>
      </c>
      <c r="AF270" s="82">
        <f t="shared" si="281"/>
        <v>0</v>
      </c>
      <c r="AG270" s="82">
        <f t="shared" si="281"/>
        <v>0</v>
      </c>
      <c r="AH270" s="82">
        <f t="shared" si="281"/>
        <v>0</v>
      </c>
      <c r="AI270" s="82">
        <f t="shared" si="281"/>
        <v>0</v>
      </c>
      <c r="AJ270" s="548">
        <v>0</v>
      </c>
    </row>
    <row r="271" spans="2:36" ht="30" x14ac:dyDescent="0.25">
      <c r="B271" s="77" t="s">
        <v>105516</v>
      </c>
      <c r="C271" s="77" t="s">
        <v>105924</v>
      </c>
      <c r="D271" s="77" t="s">
        <v>105520</v>
      </c>
      <c r="E271" s="77" t="s">
        <v>105573</v>
      </c>
      <c r="F271" s="77" t="s">
        <v>105553</v>
      </c>
      <c r="G271" s="77" t="s">
        <v>105538</v>
      </c>
      <c r="H271" s="77" t="s">
        <v>105520</v>
      </c>
      <c r="I271" s="77" t="s">
        <v>105576</v>
      </c>
      <c r="J271" s="375"/>
      <c r="K271" s="77"/>
      <c r="L271" s="395"/>
      <c r="M271" s="79" t="s">
        <v>107002</v>
      </c>
      <c r="N271" s="80"/>
      <c r="O271" s="80"/>
      <c r="P271" s="81"/>
      <c r="Q271" s="81"/>
      <c r="R271" s="82">
        <f>SUM(R272:R277)</f>
        <v>215750000</v>
      </c>
      <c r="S271" s="82">
        <f>SUM(S272:S277)</f>
        <v>215750000</v>
      </c>
      <c r="T271" s="82">
        <f>SUM(T272:T277)</f>
        <v>0</v>
      </c>
      <c r="U271" s="83"/>
      <c r="V271" s="83"/>
      <c r="W271" s="118"/>
      <c r="X271" s="82">
        <f t="shared" ref="X271:AI271" si="282">SUM(X272:X277)</f>
        <v>0</v>
      </c>
      <c r="Y271" s="82">
        <f t="shared" si="282"/>
        <v>0</v>
      </c>
      <c r="Z271" s="82">
        <f t="shared" si="282"/>
        <v>0</v>
      </c>
      <c r="AA271" s="82">
        <f t="shared" si="282"/>
        <v>0</v>
      </c>
      <c r="AB271" s="82">
        <f t="shared" si="282"/>
        <v>0</v>
      </c>
      <c r="AC271" s="82">
        <f t="shared" si="282"/>
        <v>0</v>
      </c>
      <c r="AD271" s="82">
        <f t="shared" si="282"/>
        <v>0</v>
      </c>
      <c r="AE271" s="82">
        <f t="shared" si="282"/>
        <v>0</v>
      </c>
      <c r="AF271" s="82">
        <f t="shared" si="282"/>
        <v>0</v>
      </c>
      <c r="AG271" s="82">
        <f t="shared" si="282"/>
        <v>0</v>
      </c>
      <c r="AH271" s="82">
        <f t="shared" si="282"/>
        <v>0</v>
      </c>
      <c r="AI271" s="82">
        <f t="shared" si="282"/>
        <v>0</v>
      </c>
      <c r="AJ271" s="548">
        <v>0</v>
      </c>
    </row>
    <row r="272" spans="2:36" ht="60" x14ac:dyDescent="0.25">
      <c r="B272" s="85"/>
      <c r="C272" s="86"/>
      <c r="D272" s="86"/>
      <c r="E272" s="86"/>
      <c r="F272" s="86"/>
      <c r="G272" s="86"/>
      <c r="H272" s="86"/>
      <c r="I272" s="86"/>
      <c r="J272" s="86"/>
      <c r="K272" s="93" t="s">
        <v>112567</v>
      </c>
      <c r="L272" s="88" t="s">
        <v>113295</v>
      </c>
      <c r="M272" s="99" t="s">
        <v>113737</v>
      </c>
      <c r="N272" s="90">
        <v>45684</v>
      </c>
      <c r="O272" s="90" t="s">
        <v>113037</v>
      </c>
      <c r="P272" s="91" t="s">
        <v>113002</v>
      </c>
      <c r="Q272" s="91" t="s">
        <v>113113</v>
      </c>
      <c r="R272" s="473">
        <v>35000000</v>
      </c>
      <c r="S272" s="528">
        <v>35000000</v>
      </c>
      <c r="T272" s="430">
        <v>0</v>
      </c>
      <c r="U272" s="93"/>
      <c r="V272" s="94"/>
      <c r="W272" s="93" t="s">
        <v>113019</v>
      </c>
      <c r="X272" s="555"/>
      <c r="Y272" s="555"/>
      <c r="Z272" s="555"/>
      <c r="AA272" s="555"/>
      <c r="AB272" s="555"/>
      <c r="AC272" s="555"/>
      <c r="AD272" s="555"/>
      <c r="AE272" s="555"/>
      <c r="AF272" s="555"/>
      <c r="AG272" s="555"/>
      <c r="AH272" s="555"/>
      <c r="AI272" s="555"/>
      <c r="AJ272" s="548">
        <v>0</v>
      </c>
    </row>
    <row r="273" spans="1:36" ht="75" x14ac:dyDescent="0.25">
      <c r="B273" s="133"/>
      <c r="C273" s="134"/>
      <c r="D273" s="134"/>
      <c r="E273" s="134"/>
      <c r="F273" s="134"/>
      <c r="G273" s="134"/>
      <c r="H273" s="134"/>
      <c r="I273" s="134"/>
      <c r="J273" s="134"/>
      <c r="K273" s="93" t="s">
        <v>112567</v>
      </c>
      <c r="L273" s="88">
        <v>80101500</v>
      </c>
      <c r="M273" s="99" t="s">
        <v>113738</v>
      </c>
      <c r="N273" s="90">
        <v>45677</v>
      </c>
      <c r="O273" s="90" t="s">
        <v>113037</v>
      </c>
      <c r="P273" s="91" t="s">
        <v>113011</v>
      </c>
      <c r="Q273" s="91" t="s">
        <v>113071</v>
      </c>
      <c r="R273" s="302">
        <f>4500000*11</f>
        <v>49500000</v>
      </c>
      <c r="S273" s="528">
        <v>49500000</v>
      </c>
      <c r="T273" s="430"/>
      <c r="U273" s="93"/>
      <c r="V273" s="94"/>
      <c r="W273" s="93" t="s">
        <v>113019</v>
      </c>
      <c r="X273" s="555"/>
      <c r="Y273" s="555"/>
      <c r="Z273" s="555"/>
      <c r="AA273" s="555"/>
      <c r="AB273" s="555"/>
      <c r="AC273" s="555"/>
      <c r="AD273" s="555"/>
      <c r="AE273" s="555"/>
      <c r="AF273" s="555"/>
      <c r="AG273" s="555"/>
      <c r="AH273" s="555"/>
      <c r="AI273" s="555"/>
      <c r="AJ273" s="548">
        <v>0</v>
      </c>
    </row>
    <row r="274" spans="1:36" ht="75" customHeight="1" x14ac:dyDescent="0.25">
      <c r="B274" s="133"/>
      <c r="C274" s="134"/>
      <c r="D274" s="134"/>
      <c r="E274" s="134"/>
      <c r="F274" s="134"/>
      <c r="G274" s="134"/>
      <c r="H274" s="134"/>
      <c r="I274" s="134"/>
      <c r="J274" s="134"/>
      <c r="K274" s="93" t="s">
        <v>112567</v>
      </c>
      <c r="L274" s="88">
        <v>80101500</v>
      </c>
      <c r="M274" s="99" t="s">
        <v>113796</v>
      </c>
      <c r="N274" s="90">
        <v>45677</v>
      </c>
      <c r="O274" s="90" t="s">
        <v>113037</v>
      </c>
      <c r="P274" s="91" t="s">
        <v>113011</v>
      </c>
      <c r="Q274" s="91" t="s">
        <v>113071</v>
      </c>
      <c r="R274" s="524">
        <f>4500000*11</f>
        <v>49500000</v>
      </c>
      <c r="S274" s="528">
        <v>49500000</v>
      </c>
      <c r="T274" s="430">
        <v>0</v>
      </c>
      <c r="U274" s="93"/>
      <c r="V274" s="94"/>
      <c r="W274" s="93" t="s">
        <v>113019</v>
      </c>
      <c r="X274" s="555"/>
      <c r="Y274" s="555"/>
      <c r="Z274" s="555"/>
      <c r="AA274" s="555"/>
      <c r="AB274" s="555"/>
      <c r="AC274" s="555"/>
      <c r="AD274" s="555"/>
      <c r="AE274" s="555"/>
      <c r="AF274" s="555"/>
      <c r="AG274" s="555"/>
      <c r="AH274" s="555"/>
      <c r="AI274" s="555"/>
      <c r="AJ274" s="548">
        <v>0</v>
      </c>
    </row>
    <row r="275" spans="1:36" s="14" customFormat="1" ht="81.75" customHeight="1" x14ac:dyDescent="0.25">
      <c r="A275" s="566"/>
      <c r="B275" s="192"/>
      <c r="C275" s="193"/>
      <c r="D275" s="193"/>
      <c r="E275" s="193"/>
      <c r="F275" s="193"/>
      <c r="G275" s="193"/>
      <c r="H275" s="193"/>
      <c r="I275" s="193"/>
      <c r="J275" s="193"/>
      <c r="K275" s="195" t="s">
        <v>112567</v>
      </c>
      <c r="L275" s="88">
        <v>80101500</v>
      </c>
      <c r="M275" s="99" t="s">
        <v>113751</v>
      </c>
      <c r="N275" s="90">
        <v>45677</v>
      </c>
      <c r="O275" s="90" t="s">
        <v>113037</v>
      </c>
      <c r="P275" s="91" t="s">
        <v>113002</v>
      </c>
      <c r="Q275" s="91" t="s">
        <v>113071</v>
      </c>
      <c r="R275" s="302">
        <f>4500000*6</f>
        <v>27000000</v>
      </c>
      <c r="S275" s="528">
        <v>27000000</v>
      </c>
      <c r="T275" s="430"/>
      <c r="U275" s="93"/>
      <c r="V275" s="94"/>
      <c r="W275" s="93" t="s">
        <v>113019</v>
      </c>
      <c r="X275" s="555"/>
      <c r="Y275" s="555"/>
      <c r="Z275" s="555"/>
      <c r="AA275" s="555"/>
      <c r="AB275" s="555"/>
      <c r="AC275" s="555"/>
      <c r="AD275" s="555"/>
      <c r="AE275" s="555"/>
      <c r="AF275" s="555"/>
      <c r="AG275" s="555"/>
      <c r="AH275" s="555"/>
      <c r="AI275" s="555"/>
      <c r="AJ275" s="548">
        <v>0</v>
      </c>
    </row>
    <row r="276" spans="1:36" s="14" customFormat="1" ht="57" customHeight="1" x14ac:dyDescent="0.25">
      <c r="A276" s="566"/>
      <c r="B276" s="192"/>
      <c r="C276" s="193"/>
      <c r="D276" s="193"/>
      <c r="E276" s="193"/>
      <c r="F276" s="193"/>
      <c r="G276" s="193"/>
      <c r="H276" s="193"/>
      <c r="I276" s="193"/>
      <c r="J276" s="193"/>
      <c r="K276" s="195" t="s">
        <v>112567</v>
      </c>
      <c r="L276" s="176">
        <v>80161500</v>
      </c>
      <c r="M276" s="99" t="s">
        <v>113797</v>
      </c>
      <c r="N276" s="90">
        <v>45667</v>
      </c>
      <c r="O276" s="90" t="s">
        <v>113060</v>
      </c>
      <c r="P276" s="91" t="s">
        <v>113011</v>
      </c>
      <c r="Q276" s="91" t="s">
        <v>113053</v>
      </c>
      <c r="R276" s="456">
        <v>47850000</v>
      </c>
      <c r="S276" s="528">
        <v>47850000</v>
      </c>
      <c r="T276" s="430">
        <v>0</v>
      </c>
      <c r="U276" s="128" t="s">
        <v>106081</v>
      </c>
      <c r="V276" s="188"/>
      <c r="W276" s="93" t="s">
        <v>113536</v>
      </c>
      <c r="X276" s="555"/>
      <c r="Y276" s="555"/>
      <c r="Z276" s="555"/>
      <c r="AA276" s="555"/>
      <c r="AB276" s="555"/>
      <c r="AC276" s="555"/>
      <c r="AD276" s="555"/>
      <c r="AE276" s="555"/>
      <c r="AF276" s="555"/>
      <c r="AG276" s="555"/>
      <c r="AH276" s="555"/>
      <c r="AI276" s="555"/>
      <c r="AJ276" s="548">
        <v>0</v>
      </c>
    </row>
    <row r="277" spans="1:36" s="14" customFormat="1" ht="45" x14ac:dyDescent="0.25">
      <c r="A277" s="566"/>
      <c r="B277" s="192"/>
      <c r="C277" s="193"/>
      <c r="D277" s="193"/>
      <c r="E277" s="193"/>
      <c r="F277" s="193"/>
      <c r="G277" s="193"/>
      <c r="H277" s="193"/>
      <c r="I277" s="193"/>
      <c r="J277" s="193"/>
      <c r="K277" s="195" t="s">
        <v>112567</v>
      </c>
      <c r="L277" s="52">
        <v>80101500</v>
      </c>
      <c r="M277" s="99" t="s">
        <v>113798</v>
      </c>
      <c r="N277" s="90">
        <v>45667</v>
      </c>
      <c r="O277" s="90" t="s">
        <v>113060</v>
      </c>
      <c r="P277" s="91" t="s">
        <v>113045</v>
      </c>
      <c r="Q277" s="91" t="s">
        <v>113053</v>
      </c>
      <c r="R277" s="524">
        <v>6900000</v>
      </c>
      <c r="S277" s="528">
        <v>6900000</v>
      </c>
      <c r="T277" s="430">
        <v>0</v>
      </c>
      <c r="U277" s="128" t="s">
        <v>106081</v>
      </c>
      <c r="V277" s="188"/>
      <c r="W277" s="93" t="s">
        <v>113064</v>
      </c>
      <c r="X277" s="555"/>
      <c r="Y277" s="555"/>
      <c r="Z277" s="555"/>
      <c r="AA277" s="555"/>
      <c r="AB277" s="555"/>
      <c r="AC277" s="555"/>
      <c r="AD277" s="555"/>
      <c r="AE277" s="555"/>
      <c r="AF277" s="555"/>
      <c r="AG277" s="555"/>
      <c r="AH277" s="555"/>
      <c r="AI277" s="555"/>
      <c r="AJ277" s="548">
        <v>0</v>
      </c>
    </row>
    <row r="278" spans="1:36" x14ac:dyDescent="0.25">
      <c r="B278" s="313" t="s">
        <v>105516</v>
      </c>
      <c r="C278" s="313" t="s">
        <v>105924</v>
      </c>
      <c r="D278" s="313" t="s">
        <v>105520</v>
      </c>
      <c r="E278" s="313" t="s">
        <v>105573</v>
      </c>
      <c r="F278" s="313" t="s">
        <v>105553</v>
      </c>
      <c r="G278" s="313" t="s">
        <v>105544</v>
      </c>
      <c r="H278" s="165"/>
      <c r="I278" s="165"/>
      <c r="J278" s="381"/>
      <c r="K278" s="165"/>
      <c r="L278" s="166"/>
      <c r="M278" s="167" t="s">
        <v>107054</v>
      </c>
      <c r="N278" s="168"/>
      <c r="O278" s="168"/>
      <c r="P278" s="169"/>
      <c r="Q278" s="169"/>
      <c r="R278" s="170">
        <f>SUM(R279+R282)</f>
        <v>2721680000</v>
      </c>
      <c r="S278" s="170">
        <f t="shared" ref="S278" si="283">SUM(S279+S282)</f>
        <v>2721680000</v>
      </c>
      <c r="T278" s="170">
        <f>SUM(T279+T282)</f>
        <v>0</v>
      </c>
      <c r="U278" s="171"/>
      <c r="V278" s="171"/>
      <c r="W278" s="165"/>
      <c r="X278" s="170">
        <f t="shared" ref="X278:Y278" si="284">SUM(X279+X282)</f>
        <v>0</v>
      </c>
      <c r="Y278" s="170">
        <f t="shared" si="284"/>
        <v>0</v>
      </c>
      <c r="Z278" s="170">
        <f t="shared" ref="Z278:AC278" si="285">SUM(Z279+Z282)</f>
        <v>0</v>
      </c>
      <c r="AA278" s="170">
        <f t="shared" si="285"/>
        <v>0</v>
      </c>
      <c r="AB278" s="170">
        <f t="shared" si="285"/>
        <v>0</v>
      </c>
      <c r="AC278" s="170">
        <f t="shared" si="285"/>
        <v>0</v>
      </c>
      <c r="AD278" s="170">
        <f t="shared" ref="AD278:AI278" si="286">SUM(AD279+AD282)</f>
        <v>0</v>
      </c>
      <c r="AE278" s="170">
        <f t="shared" si="286"/>
        <v>0</v>
      </c>
      <c r="AF278" s="170">
        <f t="shared" si="286"/>
        <v>0</v>
      </c>
      <c r="AG278" s="170">
        <f t="shared" si="286"/>
        <v>0</v>
      </c>
      <c r="AH278" s="170">
        <f t="shared" si="286"/>
        <v>0</v>
      </c>
      <c r="AI278" s="170">
        <f t="shared" si="286"/>
        <v>0</v>
      </c>
      <c r="AJ278" s="548">
        <v>0</v>
      </c>
    </row>
    <row r="279" spans="1:36" x14ac:dyDescent="0.25">
      <c r="B279" s="77" t="s">
        <v>105516</v>
      </c>
      <c r="C279" s="77" t="s">
        <v>105924</v>
      </c>
      <c r="D279" s="77" t="s">
        <v>105520</v>
      </c>
      <c r="E279" s="77" t="s">
        <v>105573</v>
      </c>
      <c r="F279" s="77" t="s">
        <v>105553</v>
      </c>
      <c r="G279" s="77" t="s">
        <v>105544</v>
      </c>
      <c r="H279" s="77" t="s">
        <v>105573</v>
      </c>
      <c r="I279" s="77"/>
      <c r="J279" s="375"/>
      <c r="K279" s="77"/>
      <c r="L279" s="395"/>
      <c r="M279" s="79" t="s">
        <v>113148</v>
      </c>
      <c r="N279" s="80"/>
      <c r="O279" s="80"/>
      <c r="P279" s="81"/>
      <c r="Q279" s="81"/>
      <c r="R279" s="82">
        <f>SUM(R280:R281)</f>
        <v>332760000</v>
      </c>
      <c r="S279" s="82">
        <f t="shared" ref="S279" si="287">SUM(S280:S281)</f>
        <v>332760000</v>
      </c>
      <c r="T279" s="82">
        <f>SUM(T280:T281)</f>
        <v>0</v>
      </c>
      <c r="U279" s="83"/>
      <c r="V279" s="83"/>
      <c r="W279" s="118"/>
      <c r="X279" s="82">
        <f t="shared" ref="X279:Y279" si="288">SUM(X280:X281)</f>
        <v>0</v>
      </c>
      <c r="Y279" s="82">
        <f t="shared" si="288"/>
        <v>0</v>
      </c>
      <c r="Z279" s="82">
        <f t="shared" ref="Z279:AC279" si="289">SUM(Z280:Z281)</f>
        <v>0</v>
      </c>
      <c r="AA279" s="82">
        <f t="shared" si="289"/>
        <v>0</v>
      </c>
      <c r="AB279" s="82">
        <f t="shared" si="289"/>
        <v>0</v>
      </c>
      <c r="AC279" s="82">
        <f t="shared" si="289"/>
        <v>0</v>
      </c>
      <c r="AD279" s="82">
        <f t="shared" ref="AD279:AI279" si="290">SUM(AD280:AD281)</f>
        <v>0</v>
      </c>
      <c r="AE279" s="82">
        <f t="shared" si="290"/>
        <v>0</v>
      </c>
      <c r="AF279" s="82">
        <f t="shared" si="290"/>
        <v>0</v>
      </c>
      <c r="AG279" s="82">
        <f t="shared" si="290"/>
        <v>0</v>
      </c>
      <c r="AH279" s="82">
        <f t="shared" si="290"/>
        <v>0</v>
      </c>
      <c r="AI279" s="82">
        <f t="shared" si="290"/>
        <v>0</v>
      </c>
      <c r="AJ279" s="548">
        <v>0</v>
      </c>
    </row>
    <row r="280" spans="1:36" ht="45" x14ac:dyDescent="0.25">
      <c r="B280" s="85"/>
      <c r="C280" s="86"/>
      <c r="D280" s="86"/>
      <c r="E280" s="86"/>
      <c r="F280" s="86"/>
      <c r="G280" s="86"/>
      <c r="H280" s="86"/>
      <c r="I280" s="86"/>
      <c r="J280" s="86"/>
      <c r="K280" s="93" t="s">
        <v>112595</v>
      </c>
      <c r="L280" s="198">
        <v>92121500</v>
      </c>
      <c r="M280" s="89" t="s">
        <v>113540</v>
      </c>
      <c r="N280" s="90"/>
      <c r="O280" s="90"/>
      <c r="P280" s="91"/>
      <c r="Q280" s="127"/>
      <c r="R280" s="199">
        <v>221840000</v>
      </c>
      <c r="S280" s="532">
        <v>221840000</v>
      </c>
      <c r="T280" s="442">
        <v>0</v>
      </c>
      <c r="U280" s="181" t="s">
        <v>106081</v>
      </c>
      <c r="V280" s="94"/>
      <c r="W280" s="93" t="s">
        <v>113000</v>
      </c>
      <c r="X280" s="557"/>
      <c r="Y280" s="557"/>
      <c r="Z280" s="557"/>
      <c r="AA280" s="557"/>
      <c r="AB280" s="557"/>
      <c r="AC280" s="557"/>
      <c r="AD280" s="557"/>
      <c r="AE280" s="557"/>
      <c r="AF280" s="557"/>
      <c r="AG280" s="557"/>
      <c r="AH280" s="557"/>
      <c r="AI280" s="557"/>
      <c r="AJ280" s="548">
        <v>0</v>
      </c>
    </row>
    <row r="281" spans="1:36" ht="45" x14ac:dyDescent="0.25">
      <c r="B281" s="133"/>
      <c r="C281" s="134"/>
      <c r="D281" s="134"/>
      <c r="E281" s="134"/>
      <c r="F281" s="134"/>
      <c r="G281" s="134"/>
      <c r="H281" s="134"/>
      <c r="I281" s="134"/>
      <c r="J281" s="134"/>
      <c r="K281" s="93" t="s">
        <v>112595</v>
      </c>
      <c r="L281" s="198">
        <v>92121500</v>
      </c>
      <c r="M281" s="89" t="s">
        <v>113702</v>
      </c>
      <c r="N281" s="90">
        <v>45838</v>
      </c>
      <c r="O281" s="90" t="s">
        <v>112997</v>
      </c>
      <c r="P281" s="91" t="s">
        <v>113007</v>
      </c>
      <c r="Q281" s="91" t="s">
        <v>112999</v>
      </c>
      <c r="R281" s="92">
        <f>R280/8*4</f>
        <v>110920000</v>
      </c>
      <c r="S281" s="528">
        <v>110920000</v>
      </c>
      <c r="T281" s="430">
        <v>0</v>
      </c>
      <c r="U281" s="93" t="s">
        <v>105533</v>
      </c>
      <c r="V281" s="92">
        <f>CEILING(((R281/4*8)*1.05),10000)</f>
        <v>232940000</v>
      </c>
      <c r="W281" s="93" t="s">
        <v>113000</v>
      </c>
      <c r="X281" s="555"/>
      <c r="Y281" s="555"/>
      <c r="Z281" s="555"/>
      <c r="AA281" s="555"/>
      <c r="AB281" s="555"/>
      <c r="AC281" s="555"/>
      <c r="AD281" s="555"/>
      <c r="AE281" s="555"/>
      <c r="AF281" s="555"/>
      <c r="AG281" s="555"/>
      <c r="AH281" s="555"/>
      <c r="AI281" s="555"/>
      <c r="AJ281" s="548">
        <v>0</v>
      </c>
    </row>
    <row r="282" spans="1:36" x14ac:dyDescent="0.25">
      <c r="B282" s="77" t="s">
        <v>105516</v>
      </c>
      <c r="C282" s="77" t="s">
        <v>105924</v>
      </c>
      <c r="D282" s="77" t="s">
        <v>105520</v>
      </c>
      <c r="E282" s="77" t="s">
        <v>105573</v>
      </c>
      <c r="F282" s="77" t="s">
        <v>105553</v>
      </c>
      <c r="G282" s="77" t="s">
        <v>105544</v>
      </c>
      <c r="H282" s="77" t="s">
        <v>105675</v>
      </c>
      <c r="I282" s="77"/>
      <c r="J282" s="375"/>
      <c r="K282" s="77"/>
      <c r="L282" s="395"/>
      <c r="M282" s="79" t="s">
        <v>107060</v>
      </c>
      <c r="N282" s="80"/>
      <c r="O282" s="80" t="s">
        <v>112995</v>
      </c>
      <c r="P282" s="81"/>
      <c r="Q282" s="81"/>
      <c r="R282" s="82">
        <f>SUM(R283:R289)</f>
        <v>2388920000</v>
      </c>
      <c r="S282" s="82">
        <f t="shared" ref="S282" si="291">SUM(S283:S289)</f>
        <v>2388920000</v>
      </c>
      <c r="T282" s="82">
        <f>SUM(T283:T289)</f>
        <v>0</v>
      </c>
      <c r="U282" s="83"/>
      <c r="V282" s="352"/>
      <c r="W282" s="118"/>
      <c r="X282" s="82">
        <f t="shared" ref="X282:Y282" si="292">SUM(X283:X289)</f>
        <v>0</v>
      </c>
      <c r="Y282" s="82">
        <f t="shared" si="292"/>
        <v>0</v>
      </c>
      <c r="Z282" s="82">
        <f t="shared" ref="Z282:AC282" si="293">SUM(Z283:Z289)</f>
        <v>0</v>
      </c>
      <c r="AA282" s="82">
        <f t="shared" si="293"/>
        <v>0</v>
      </c>
      <c r="AB282" s="82">
        <f t="shared" si="293"/>
        <v>0</v>
      </c>
      <c r="AC282" s="82">
        <f t="shared" si="293"/>
        <v>0</v>
      </c>
      <c r="AD282" s="82">
        <f t="shared" ref="AD282:AI282" si="294">SUM(AD283:AD289)</f>
        <v>0</v>
      </c>
      <c r="AE282" s="82">
        <f t="shared" si="294"/>
        <v>0</v>
      </c>
      <c r="AF282" s="82">
        <f t="shared" si="294"/>
        <v>0</v>
      </c>
      <c r="AG282" s="82">
        <f t="shared" si="294"/>
        <v>0</v>
      </c>
      <c r="AH282" s="82">
        <f t="shared" si="294"/>
        <v>0</v>
      </c>
      <c r="AI282" s="82">
        <f t="shared" si="294"/>
        <v>0</v>
      </c>
      <c r="AJ282" s="548">
        <v>0</v>
      </c>
    </row>
    <row r="283" spans="1:36" ht="30" x14ac:dyDescent="0.25">
      <c r="B283" s="85"/>
      <c r="C283" s="86"/>
      <c r="D283" s="86"/>
      <c r="E283" s="86"/>
      <c r="F283" s="86"/>
      <c r="G283" s="86"/>
      <c r="H283" s="86"/>
      <c r="I283" s="86"/>
      <c r="J283" s="86"/>
      <c r="K283" s="93" t="s">
        <v>112595</v>
      </c>
      <c r="L283" s="52">
        <v>76111500</v>
      </c>
      <c r="M283" s="89" t="s">
        <v>113542</v>
      </c>
      <c r="N283" s="90"/>
      <c r="O283" s="90"/>
      <c r="P283" s="91"/>
      <c r="Q283" s="127"/>
      <c r="R283" s="199">
        <v>1217040000</v>
      </c>
      <c r="S283" s="532">
        <v>1217040000</v>
      </c>
      <c r="T283" s="442">
        <v>0</v>
      </c>
      <c r="U283" s="181" t="s">
        <v>106081</v>
      </c>
      <c r="V283" s="94"/>
      <c r="W283" s="93" t="s">
        <v>113000</v>
      </c>
      <c r="X283" s="557"/>
      <c r="Y283" s="557"/>
      <c r="Z283" s="557"/>
      <c r="AA283" s="557"/>
      <c r="AB283" s="557"/>
      <c r="AC283" s="557"/>
      <c r="AD283" s="557"/>
      <c r="AE283" s="557"/>
      <c r="AF283" s="557"/>
      <c r="AG283" s="557"/>
      <c r="AH283" s="557"/>
      <c r="AI283" s="557"/>
      <c r="AJ283" s="548">
        <v>0</v>
      </c>
    </row>
    <row r="284" spans="1:36" ht="45" x14ac:dyDescent="0.25">
      <c r="B284" s="133"/>
      <c r="C284" s="134"/>
      <c r="D284" s="134"/>
      <c r="E284" s="134"/>
      <c r="F284" s="134"/>
      <c r="G284" s="134"/>
      <c r="H284" s="134"/>
      <c r="I284" s="134"/>
      <c r="J284" s="134"/>
      <c r="K284" s="93" t="s">
        <v>112595</v>
      </c>
      <c r="L284" s="52">
        <v>76111500</v>
      </c>
      <c r="M284" s="89" t="s">
        <v>113703</v>
      </c>
      <c r="N284" s="90">
        <v>45838</v>
      </c>
      <c r="O284" s="90" t="s">
        <v>112997</v>
      </c>
      <c r="P284" s="91" t="s">
        <v>113007</v>
      </c>
      <c r="Q284" s="91" t="s">
        <v>113038</v>
      </c>
      <c r="R284" s="92">
        <f>R283/8*4</f>
        <v>608520000</v>
      </c>
      <c r="S284" s="528">
        <v>608520000</v>
      </c>
      <c r="T284" s="442">
        <v>0</v>
      </c>
      <c r="U284" s="93" t="s">
        <v>105533</v>
      </c>
      <c r="V284" s="92">
        <f>CEILING(((R284/4*8)*1.05),10000)</f>
        <v>1277900000</v>
      </c>
      <c r="W284" s="93" t="s">
        <v>113000</v>
      </c>
      <c r="X284" s="555"/>
      <c r="Y284" s="555"/>
      <c r="Z284" s="555"/>
      <c r="AA284" s="555"/>
      <c r="AB284" s="555"/>
      <c r="AC284" s="555"/>
      <c r="AD284" s="555"/>
      <c r="AE284" s="555"/>
      <c r="AF284" s="555"/>
      <c r="AG284" s="555"/>
      <c r="AH284" s="555"/>
      <c r="AI284" s="555"/>
      <c r="AJ284" s="548">
        <v>0</v>
      </c>
    </row>
    <row r="285" spans="1:36" ht="45" x14ac:dyDescent="0.25">
      <c r="B285" s="133"/>
      <c r="C285" s="134"/>
      <c r="D285" s="134"/>
      <c r="E285" s="134"/>
      <c r="F285" s="134"/>
      <c r="G285" s="134"/>
      <c r="H285" s="134"/>
      <c r="I285" s="134"/>
      <c r="J285" s="134"/>
      <c r="K285" s="93" t="s">
        <v>112595</v>
      </c>
      <c r="L285" s="52">
        <v>76111500</v>
      </c>
      <c r="M285" s="89" t="s">
        <v>113544</v>
      </c>
      <c r="N285" s="90"/>
      <c r="O285" s="90"/>
      <c r="P285" s="127"/>
      <c r="Q285" s="91"/>
      <c r="R285" s="92">
        <v>224240000</v>
      </c>
      <c r="S285" s="528">
        <v>224240000</v>
      </c>
      <c r="T285" s="442">
        <v>0</v>
      </c>
      <c r="U285" s="93" t="s">
        <v>106081</v>
      </c>
      <c r="V285" s="200"/>
      <c r="W285" s="93" t="s">
        <v>113000</v>
      </c>
      <c r="X285" s="555"/>
      <c r="Y285" s="555"/>
      <c r="Z285" s="555"/>
      <c r="AA285" s="555"/>
      <c r="AB285" s="555"/>
      <c r="AC285" s="555"/>
      <c r="AD285" s="555"/>
      <c r="AE285" s="555"/>
      <c r="AF285" s="555"/>
      <c r="AG285" s="555"/>
      <c r="AH285" s="555"/>
      <c r="AI285" s="555"/>
      <c r="AJ285" s="548">
        <v>0</v>
      </c>
    </row>
    <row r="286" spans="1:36" ht="45" x14ac:dyDescent="0.25">
      <c r="B286" s="133"/>
      <c r="C286" s="134"/>
      <c r="D286" s="134"/>
      <c r="E286" s="134"/>
      <c r="F286" s="134"/>
      <c r="G286" s="134"/>
      <c r="H286" s="134"/>
      <c r="I286" s="134"/>
      <c r="J286" s="134"/>
      <c r="K286" s="93" t="s">
        <v>112595</v>
      </c>
      <c r="L286" s="52">
        <v>76111500</v>
      </c>
      <c r="M286" s="89" t="s">
        <v>113704</v>
      </c>
      <c r="N286" s="90">
        <v>45838</v>
      </c>
      <c r="O286" s="90" t="s">
        <v>112997</v>
      </c>
      <c r="P286" s="91" t="s">
        <v>113007</v>
      </c>
      <c r="Q286" s="91" t="s">
        <v>113069</v>
      </c>
      <c r="R286" s="92">
        <f>R285/8*4</f>
        <v>112120000</v>
      </c>
      <c r="S286" s="528">
        <v>112120000</v>
      </c>
      <c r="T286" s="442">
        <v>0</v>
      </c>
      <c r="U286" s="93" t="s">
        <v>105533</v>
      </c>
      <c r="V286" s="92">
        <f>CEILING(((R286/4*8)*1.05),10000)</f>
        <v>235460000</v>
      </c>
      <c r="W286" s="93" t="s">
        <v>113000</v>
      </c>
      <c r="X286" s="555"/>
      <c r="Y286" s="555"/>
      <c r="Z286" s="555"/>
      <c r="AA286" s="555"/>
      <c r="AB286" s="555"/>
      <c r="AC286" s="555"/>
      <c r="AD286" s="555"/>
      <c r="AE286" s="555"/>
      <c r="AF286" s="555"/>
      <c r="AG286" s="555"/>
      <c r="AH286" s="555"/>
      <c r="AI286" s="555"/>
      <c r="AJ286" s="548">
        <v>0</v>
      </c>
    </row>
    <row r="287" spans="1:36" ht="45" x14ac:dyDescent="0.25">
      <c r="B287" s="133"/>
      <c r="C287" s="134"/>
      <c r="D287" s="134"/>
      <c r="E287" s="134"/>
      <c r="F287" s="134"/>
      <c r="G287" s="134"/>
      <c r="H287" s="134"/>
      <c r="I287" s="134"/>
      <c r="J287" s="134"/>
      <c r="K287" s="93" t="s">
        <v>112595</v>
      </c>
      <c r="L287" s="88" t="s">
        <v>113153</v>
      </c>
      <c r="M287" s="89" t="s">
        <v>113706</v>
      </c>
      <c r="N287" s="90">
        <v>45365</v>
      </c>
      <c r="O287" s="90" t="s">
        <v>113087</v>
      </c>
      <c r="P287" s="91" t="s">
        <v>113002</v>
      </c>
      <c r="Q287" s="91" t="s">
        <v>112999</v>
      </c>
      <c r="R287" s="114">
        <f>CEILING((60000000*1.12),1000000)</f>
        <v>68000000</v>
      </c>
      <c r="S287" s="528">
        <v>68000000</v>
      </c>
      <c r="T287" s="442">
        <v>0</v>
      </c>
      <c r="U287" s="93" t="s">
        <v>106081</v>
      </c>
      <c r="V287" s="94"/>
      <c r="W287" s="93" t="s">
        <v>113000</v>
      </c>
      <c r="X287" s="555"/>
      <c r="Y287" s="555"/>
      <c r="Z287" s="555"/>
      <c r="AA287" s="555"/>
      <c r="AB287" s="555"/>
      <c r="AC287" s="555"/>
      <c r="AD287" s="555"/>
      <c r="AE287" s="555"/>
      <c r="AF287" s="555"/>
      <c r="AG287" s="555"/>
      <c r="AH287" s="555"/>
      <c r="AI287" s="555"/>
      <c r="AJ287" s="548">
        <v>0</v>
      </c>
    </row>
    <row r="288" spans="1:36" ht="45" x14ac:dyDescent="0.25">
      <c r="B288" s="133"/>
      <c r="C288" s="134"/>
      <c r="D288" s="134"/>
      <c r="E288" s="134"/>
      <c r="F288" s="134"/>
      <c r="G288" s="134"/>
      <c r="H288" s="134"/>
      <c r="I288" s="134"/>
      <c r="J288" s="134"/>
      <c r="K288" s="93" t="s">
        <v>112595</v>
      </c>
      <c r="L288" s="52">
        <v>72102100</v>
      </c>
      <c r="M288" s="89" t="s">
        <v>113705</v>
      </c>
      <c r="N288" s="90">
        <v>45365</v>
      </c>
      <c r="O288" s="90" t="s">
        <v>113087</v>
      </c>
      <c r="P288" s="91" t="s">
        <v>113002</v>
      </c>
      <c r="Q288" s="91" t="s">
        <v>112999</v>
      </c>
      <c r="R288" s="114">
        <f>CEILING((150000000*1.06),10000)</f>
        <v>159000000</v>
      </c>
      <c r="S288" s="528">
        <v>159000000</v>
      </c>
      <c r="T288" s="442">
        <v>0</v>
      </c>
      <c r="U288" s="93" t="s">
        <v>106081</v>
      </c>
      <c r="V288" s="94"/>
      <c r="W288" s="93" t="s">
        <v>113000</v>
      </c>
      <c r="X288" s="555"/>
      <c r="Y288" s="555"/>
      <c r="Z288" s="555"/>
      <c r="AA288" s="555"/>
      <c r="AB288" s="555"/>
      <c r="AC288" s="555"/>
      <c r="AD288" s="555"/>
      <c r="AE288" s="555"/>
      <c r="AF288" s="555"/>
      <c r="AG288" s="555"/>
      <c r="AH288" s="555"/>
      <c r="AI288" s="555"/>
      <c r="AJ288" s="548">
        <v>0</v>
      </c>
    </row>
    <row r="289" spans="2:36" x14ac:dyDescent="0.25">
      <c r="B289" s="133"/>
      <c r="C289" s="134"/>
      <c r="D289" s="134"/>
      <c r="E289" s="134"/>
      <c r="F289" s="134"/>
      <c r="G289" s="134"/>
      <c r="H289" s="134"/>
      <c r="I289" s="134"/>
      <c r="J289" s="134"/>
      <c r="K289" s="93" t="s">
        <v>112595</v>
      </c>
      <c r="L289" s="52"/>
      <c r="M289" s="89"/>
      <c r="N289" s="90"/>
      <c r="O289" s="90"/>
      <c r="P289" s="91"/>
      <c r="Q289" s="91"/>
      <c r="R289" s="92"/>
      <c r="S289" s="528"/>
      <c r="T289" s="430"/>
      <c r="U289" s="93"/>
      <c r="V289" s="139"/>
      <c r="W289" s="93"/>
      <c r="X289" s="555"/>
      <c r="Y289" s="555"/>
      <c r="Z289" s="555"/>
      <c r="AA289" s="555"/>
      <c r="AB289" s="555"/>
      <c r="AC289" s="555"/>
      <c r="AD289" s="555"/>
      <c r="AE289" s="555"/>
      <c r="AF289" s="555"/>
      <c r="AG289" s="555"/>
      <c r="AH289" s="555"/>
      <c r="AI289" s="555"/>
      <c r="AJ289" s="548">
        <v>0</v>
      </c>
    </row>
    <row r="290" spans="2:36" ht="30" x14ac:dyDescent="0.25">
      <c r="B290" s="313" t="s">
        <v>105516</v>
      </c>
      <c r="C290" s="313" t="s">
        <v>105924</v>
      </c>
      <c r="D290" s="313" t="s">
        <v>105520</v>
      </c>
      <c r="E290" s="313" t="s">
        <v>105573</v>
      </c>
      <c r="F290" s="313" t="s">
        <v>105553</v>
      </c>
      <c r="G290" s="313" t="s">
        <v>105550</v>
      </c>
      <c r="H290" s="165"/>
      <c r="I290" s="165"/>
      <c r="J290" s="381"/>
      <c r="K290" s="165"/>
      <c r="L290" s="166"/>
      <c r="M290" s="167" t="s">
        <v>107092</v>
      </c>
      <c r="N290" s="168"/>
      <c r="O290" s="168" t="s">
        <v>112995</v>
      </c>
      <c r="P290" s="169"/>
      <c r="Q290" s="169"/>
      <c r="R290" s="170">
        <f t="shared" ref="R290:S291" si="295">+R291</f>
        <v>110000000</v>
      </c>
      <c r="S290" s="170">
        <f t="shared" si="295"/>
        <v>133000000</v>
      </c>
      <c r="T290" s="170">
        <f>+T291</f>
        <v>0</v>
      </c>
      <c r="U290" s="171"/>
      <c r="V290" s="171"/>
      <c r="W290" s="165"/>
      <c r="X290" s="170">
        <f t="shared" ref="X290:AI291" si="296">+X291</f>
        <v>0</v>
      </c>
      <c r="Y290" s="170">
        <f t="shared" si="296"/>
        <v>0</v>
      </c>
      <c r="Z290" s="170">
        <f t="shared" si="296"/>
        <v>0</v>
      </c>
      <c r="AA290" s="170">
        <f t="shared" si="296"/>
        <v>0</v>
      </c>
      <c r="AB290" s="170">
        <f t="shared" si="296"/>
        <v>0</v>
      </c>
      <c r="AC290" s="170">
        <f t="shared" si="296"/>
        <v>0</v>
      </c>
      <c r="AD290" s="170">
        <f t="shared" si="296"/>
        <v>0</v>
      </c>
      <c r="AE290" s="170">
        <f t="shared" si="296"/>
        <v>0</v>
      </c>
      <c r="AF290" s="170">
        <f t="shared" si="296"/>
        <v>0</v>
      </c>
      <c r="AG290" s="170">
        <f t="shared" si="296"/>
        <v>0</v>
      </c>
      <c r="AH290" s="170">
        <f t="shared" si="296"/>
        <v>0</v>
      </c>
      <c r="AI290" s="170">
        <f t="shared" si="296"/>
        <v>0</v>
      </c>
      <c r="AJ290" s="548">
        <v>0</v>
      </c>
    </row>
    <row r="291" spans="2:36" ht="30" x14ac:dyDescent="0.25">
      <c r="B291" s="77" t="s">
        <v>105516</v>
      </c>
      <c r="C291" s="77" t="s">
        <v>105924</v>
      </c>
      <c r="D291" s="77" t="s">
        <v>105520</v>
      </c>
      <c r="E291" s="77" t="s">
        <v>105573</v>
      </c>
      <c r="F291" s="77" t="s">
        <v>105553</v>
      </c>
      <c r="G291" s="77" t="s">
        <v>105550</v>
      </c>
      <c r="H291" s="77" t="s">
        <v>105520</v>
      </c>
      <c r="I291" s="77"/>
      <c r="J291" s="375"/>
      <c r="K291" s="77"/>
      <c r="L291" s="395"/>
      <c r="M291" s="79" t="s">
        <v>107094</v>
      </c>
      <c r="N291" s="80"/>
      <c r="O291" s="80" t="s">
        <v>112995</v>
      </c>
      <c r="P291" s="81"/>
      <c r="Q291" s="81"/>
      <c r="R291" s="82">
        <f t="shared" si="295"/>
        <v>110000000</v>
      </c>
      <c r="S291" s="82">
        <f t="shared" si="295"/>
        <v>133000000</v>
      </c>
      <c r="T291" s="82">
        <f>+T292</f>
        <v>0</v>
      </c>
      <c r="U291" s="83"/>
      <c r="V291" s="83"/>
      <c r="W291" s="118"/>
      <c r="X291" s="82">
        <f t="shared" si="296"/>
        <v>0</v>
      </c>
      <c r="Y291" s="82">
        <f t="shared" si="296"/>
        <v>0</v>
      </c>
      <c r="Z291" s="82">
        <f t="shared" si="296"/>
        <v>0</v>
      </c>
      <c r="AA291" s="82">
        <f t="shared" si="296"/>
        <v>0</v>
      </c>
      <c r="AB291" s="82">
        <f t="shared" si="296"/>
        <v>0</v>
      </c>
      <c r="AC291" s="82">
        <f t="shared" si="296"/>
        <v>0</v>
      </c>
      <c r="AD291" s="82">
        <f t="shared" si="296"/>
        <v>0</v>
      </c>
      <c r="AE291" s="82">
        <f t="shared" si="296"/>
        <v>0</v>
      </c>
      <c r="AF291" s="82">
        <f t="shared" si="296"/>
        <v>0</v>
      </c>
      <c r="AG291" s="82">
        <f t="shared" si="296"/>
        <v>0</v>
      </c>
      <c r="AH291" s="82">
        <f t="shared" si="296"/>
        <v>0</v>
      </c>
      <c r="AI291" s="82">
        <f t="shared" si="296"/>
        <v>0</v>
      </c>
      <c r="AJ291" s="548">
        <v>0</v>
      </c>
    </row>
    <row r="292" spans="2:36" ht="30" x14ac:dyDescent="0.25">
      <c r="B292" s="77" t="s">
        <v>105516</v>
      </c>
      <c r="C292" s="77" t="s">
        <v>105924</v>
      </c>
      <c r="D292" s="77" t="s">
        <v>105520</v>
      </c>
      <c r="E292" s="77" t="s">
        <v>105573</v>
      </c>
      <c r="F292" s="77" t="s">
        <v>105553</v>
      </c>
      <c r="G292" s="77" t="s">
        <v>105550</v>
      </c>
      <c r="H292" s="77" t="s">
        <v>105520</v>
      </c>
      <c r="I292" s="77" t="s">
        <v>106217</v>
      </c>
      <c r="J292" s="375"/>
      <c r="K292" s="77"/>
      <c r="L292" s="395"/>
      <c r="M292" s="79" t="s">
        <v>107104</v>
      </c>
      <c r="N292" s="80"/>
      <c r="O292" s="80" t="s">
        <v>112995</v>
      </c>
      <c r="P292" s="81"/>
      <c r="Q292" s="81"/>
      <c r="R292" s="82">
        <f>SUM(R293:R294)</f>
        <v>110000000</v>
      </c>
      <c r="S292" s="82">
        <f t="shared" ref="S292" si="297">SUM(S293:S294)</f>
        <v>133000000</v>
      </c>
      <c r="T292" s="82">
        <f>SUM(T293:T294)</f>
        <v>0</v>
      </c>
      <c r="U292" s="83"/>
      <c r="V292" s="83"/>
      <c r="W292" s="118"/>
      <c r="X292" s="82">
        <f t="shared" ref="X292:Y292" si="298">SUM(X293:X294)</f>
        <v>0</v>
      </c>
      <c r="Y292" s="82">
        <f t="shared" si="298"/>
        <v>0</v>
      </c>
      <c r="Z292" s="82">
        <f t="shared" ref="Z292:AC292" si="299">SUM(Z293:Z294)</f>
        <v>0</v>
      </c>
      <c r="AA292" s="82">
        <f t="shared" si="299"/>
        <v>0</v>
      </c>
      <c r="AB292" s="82">
        <f t="shared" si="299"/>
        <v>0</v>
      </c>
      <c r="AC292" s="82">
        <f t="shared" si="299"/>
        <v>0</v>
      </c>
      <c r="AD292" s="82">
        <f t="shared" ref="AD292:AI292" si="300">SUM(AD293:AD294)</f>
        <v>0</v>
      </c>
      <c r="AE292" s="82">
        <f t="shared" si="300"/>
        <v>0</v>
      </c>
      <c r="AF292" s="82">
        <f t="shared" si="300"/>
        <v>0</v>
      </c>
      <c r="AG292" s="82">
        <f t="shared" si="300"/>
        <v>0</v>
      </c>
      <c r="AH292" s="82">
        <f t="shared" si="300"/>
        <v>0</v>
      </c>
      <c r="AI292" s="82">
        <f t="shared" si="300"/>
        <v>0</v>
      </c>
      <c r="AJ292" s="548">
        <v>0</v>
      </c>
    </row>
    <row r="293" spans="2:36" ht="45" x14ac:dyDescent="0.25">
      <c r="B293" s="85"/>
      <c r="C293" s="86"/>
      <c r="D293" s="86"/>
      <c r="E293" s="86"/>
      <c r="F293" s="86"/>
      <c r="G293" s="86"/>
      <c r="H293" s="86"/>
      <c r="I293" s="86"/>
      <c r="J293" s="86"/>
      <c r="K293" s="93" t="s">
        <v>112614</v>
      </c>
      <c r="L293" s="88" t="s">
        <v>113244</v>
      </c>
      <c r="M293" s="99" t="s">
        <v>113713</v>
      </c>
      <c r="N293" s="90">
        <v>45839</v>
      </c>
      <c r="O293" s="90" t="s">
        <v>113010</v>
      </c>
      <c r="P293" s="91" t="s">
        <v>113155</v>
      </c>
      <c r="Q293" s="91" t="s">
        <v>113038</v>
      </c>
      <c r="R293" s="408">
        <v>80000000</v>
      </c>
      <c r="S293" s="528">
        <v>80000000</v>
      </c>
      <c r="T293" s="430">
        <v>0</v>
      </c>
      <c r="U293" s="93"/>
      <c r="V293" s="94"/>
      <c r="W293" s="93" t="s">
        <v>113019</v>
      </c>
      <c r="X293" s="555"/>
      <c r="Y293" s="555"/>
      <c r="Z293" s="555"/>
      <c r="AA293" s="555"/>
      <c r="AB293" s="555"/>
      <c r="AC293" s="555"/>
      <c r="AD293" s="555"/>
      <c r="AE293" s="555"/>
      <c r="AF293" s="555"/>
      <c r="AG293" s="555"/>
      <c r="AH293" s="555"/>
      <c r="AI293" s="555"/>
      <c r="AJ293" s="548">
        <v>0</v>
      </c>
    </row>
    <row r="294" spans="2:36" ht="45" x14ac:dyDescent="0.25">
      <c r="B294" s="85"/>
      <c r="C294" s="86"/>
      <c r="D294" s="86"/>
      <c r="E294" s="86"/>
      <c r="F294" s="86"/>
      <c r="G294" s="86"/>
      <c r="H294" s="86"/>
      <c r="I294" s="86"/>
      <c r="J294" s="86"/>
      <c r="K294" s="93" t="s">
        <v>112614</v>
      </c>
      <c r="L294" s="122">
        <v>73152100</v>
      </c>
      <c r="M294" s="116" t="s">
        <v>113157</v>
      </c>
      <c r="N294" s="90">
        <v>45838</v>
      </c>
      <c r="O294" s="90" t="s">
        <v>113546</v>
      </c>
      <c r="P294" s="91"/>
      <c r="Q294" s="91" t="s">
        <v>113007</v>
      </c>
      <c r="R294" s="521">
        <v>30000000</v>
      </c>
      <c r="S294" s="528">
        <v>53000000</v>
      </c>
      <c r="T294" s="430">
        <v>0</v>
      </c>
      <c r="U294" s="93"/>
      <c r="V294" s="94"/>
      <c r="W294" s="93" t="s">
        <v>113000</v>
      </c>
      <c r="X294" s="555"/>
      <c r="Y294" s="555"/>
      <c r="Z294" s="555"/>
      <c r="AA294" s="555"/>
      <c r="AB294" s="555"/>
      <c r="AC294" s="555"/>
      <c r="AD294" s="555"/>
      <c r="AE294" s="555"/>
      <c r="AF294" s="555"/>
      <c r="AG294" s="555"/>
      <c r="AH294" s="555"/>
      <c r="AI294" s="555"/>
      <c r="AJ294" s="548">
        <v>0</v>
      </c>
    </row>
    <row r="295" spans="2:36" x14ac:dyDescent="0.25">
      <c r="B295" s="60" t="s">
        <v>105516</v>
      </c>
      <c r="C295" s="60" t="s">
        <v>105924</v>
      </c>
      <c r="D295" s="60" t="s">
        <v>105520</v>
      </c>
      <c r="E295" s="60" t="s">
        <v>105573</v>
      </c>
      <c r="F295" s="60" t="s">
        <v>105556</v>
      </c>
      <c r="G295" s="60"/>
      <c r="H295" s="60"/>
      <c r="I295" s="60"/>
      <c r="J295" s="373"/>
      <c r="K295" s="248"/>
      <c r="L295" s="62"/>
      <c r="M295" s="63" t="s">
        <v>107164</v>
      </c>
      <c r="N295" s="64"/>
      <c r="O295" s="64"/>
      <c r="P295" s="65"/>
      <c r="Q295" s="65"/>
      <c r="R295" s="66">
        <f>R296</f>
        <v>0</v>
      </c>
      <c r="S295" s="66">
        <f t="shared" ref="S295" si="301">S296</f>
        <v>0</v>
      </c>
      <c r="T295" s="66">
        <f>T296</f>
        <v>0</v>
      </c>
      <c r="U295" s="67"/>
      <c r="V295" s="67"/>
      <c r="W295" s="248"/>
      <c r="X295" s="66">
        <f t="shared" ref="X295:AI295" si="302">X296</f>
        <v>0</v>
      </c>
      <c r="Y295" s="66">
        <f t="shared" si="302"/>
        <v>0</v>
      </c>
      <c r="Z295" s="66">
        <f t="shared" si="302"/>
        <v>0</v>
      </c>
      <c r="AA295" s="66">
        <f t="shared" si="302"/>
        <v>0</v>
      </c>
      <c r="AB295" s="66">
        <f t="shared" si="302"/>
        <v>0</v>
      </c>
      <c r="AC295" s="66">
        <f t="shared" si="302"/>
        <v>0</v>
      </c>
      <c r="AD295" s="66">
        <f t="shared" si="302"/>
        <v>0</v>
      </c>
      <c r="AE295" s="66">
        <f t="shared" si="302"/>
        <v>0</v>
      </c>
      <c r="AF295" s="66">
        <f t="shared" si="302"/>
        <v>0</v>
      </c>
      <c r="AG295" s="66">
        <f t="shared" si="302"/>
        <v>0</v>
      </c>
      <c r="AH295" s="66">
        <f t="shared" si="302"/>
        <v>0</v>
      </c>
      <c r="AI295" s="66">
        <f t="shared" si="302"/>
        <v>0</v>
      </c>
      <c r="AJ295" s="548">
        <v>0</v>
      </c>
    </row>
    <row r="296" spans="2:36" ht="45" x14ac:dyDescent="0.25">
      <c r="B296" s="313" t="s">
        <v>105516</v>
      </c>
      <c r="C296" s="313" t="s">
        <v>105924</v>
      </c>
      <c r="D296" s="313" t="s">
        <v>105520</v>
      </c>
      <c r="E296" s="313" t="s">
        <v>105573</v>
      </c>
      <c r="F296" s="313" t="s">
        <v>105556</v>
      </c>
      <c r="G296" s="313" t="s">
        <v>105541</v>
      </c>
      <c r="H296" s="165"/>
      <c r="I296" s="165"/>
      <c r="J296" s="381"/>
      <c r="K296" s="165"/>
      <c r="L296" s="166"/>
      <c r="M296" s="167" t="s">
        <v>107192</v>
      </c>
      <c r="N296" s="168"/>
      <c r="O296" s="168" t="s">
        <v>112995</v>
      </c>
      <c r="P296" s="169"/>
      <c r="Q296" s="169"/>
      <c r="R296" s="170">
        <f>+R297</f>
        <v>0</v>
      </c>
      <c r="S296" s="170">
        <f t="shared" ref="S296" si="303">+S297</f>
        <v>0</v>
      </c>
      <c r="T296" s="170">
        <f>+T297</f>
        <v>0</v>
      </c>
      <c r="U296" s="171"/>
      <c r="V296" s="171"/>
      <c r="W296" s="165"/>
      <c r="X296" s="170">
        <f t="shared" ref="X296:AI296" si="304">+X297</f>
        <v>0</v>
      </c>
      <c r="Y296" s="170">
        <f t="shared" si="304"/>
        <v>0</v>
      </c>
      <c r="Z296" s="170">
        <f t="shared" si="304"/>
        <v>0</v>
      </c>
      <c r="AA296" s="170">
        <f t="shared" si="304"/>
        <v>0</v>
      </c>
      <c r="AB296" s="170">
        <f t="shared" si="304"/>
        <v>0</v>
      </c>
      <c r="AC296" s="170">
        <f t="shared" si="304"/>
        <v>0</v>
      </c>
      <c r="AD296" s="170">
        <f t="shared" si="304"/>
        <v>0</v>
      </c>
      <c r="AE296" s="170">
        <f t="shared" si="304"/>
        <v>0</v>
      </c>
      <c r="AF296" s="170">
        <f t="shared" si="304"/>
        <v>0</v>
      </c>
      <c r="AG296" s="170">
        <f t="shared" si="304"/>
        <v>0</v>
      </c>
      <c r="AH296" s="170">
        <f t="shared" si="304"/>
        <v>0</v>
      </c>
      <c r="AI296" s="170">
        <f t="shared" si="304"/>
        <v>0</v>
      </c>
      <c r="AJ296" s="548">
        <v>0</v>
      </c>
    </row>
    <row r="297" spans="2:36" x14ac:dyDescent="0.25">
      <c r="B297" s="77" t="s">
        <v>105516</v>
      </c>
      <c r="C297" s="77" t="s">
        <v>105924</v>
      </c>
      <c r="D297" s="77" t="s">
        <v>105520</v>
      </c>
      <c r="E297" s="77" t="s">
        <v>105573</v>
      </c>
      <c r="F297" s="78" t="s">
        <v>105556</v>
      </c>
      <c r="G297" s="78" t="s">
        <v>105541</v>
      </c>
      <c r="H297" s="78" t="s">
        <v>106109</v>
      </c>
      <c r="I297" s="77"/>
      <c r="J297" s="375"/>
      <c r="K297" s="77"/>
      <c r="L297" s="395"/>
      <c r="M297" s="79" t="s">
        <v>107204</v>
      </c>
      <c r="N297" s="80"/>
      <c r="O297" s="80" t="s">
        <v>112995</v>
      </c>
      <c r="P297" s="81"/>
      <c r="Q297" s="81"/>
      <c r="R297" s="82">
        <f>R298</f>
        <v>0</v>
      </c>
      <c r="S297" s="82">
        <f t="shared" ref="S297" si="305">S298</f>
        <v>0</v>
      </c>
      <c r="T297" s="82">
        <f>T298</f>
        <v>0</v>
      </c>
      <c r="U297" s="83"/>
      <c r="V297" s="83"/>
      <c r="W297" s="118"/>
      <c r="X297" s="82">
        <f t="shared" ref="X297:AI297" si="306">X298</f>
        <v>0</v>
      </c>
      <c r="Y297" s="82">
        <f t="shared" si="306"/>
        <v>0</v>
      </c>
      <c r="Z297" s="82">
        <f t="shared" si="306"/>
        <v>0</v>
      </c>
      <c r="AA297" s="82">
        <f t="shared" si="306"/>
        <v>0</v>
      </c>
      <c r="AB297" s="82">
        <f t="shared" si="306"/>
        <v>0</v>
      </c>
      <c r="AC297" s="82">
        <f t="shared" si="306"/>
        <v>0</v>
      </c>
      <c r="AD297" s="82">
        <f t="shared" si="306"/>
        <v>0</v>
      </c>
      <c r="AE297" s="82">
        <f t="shared" si="306"/>
        <v>0</v>
      </c>
      <c r="AF297" s="82">
        <f t="shared" si="306"/>
        <v>0</v>
      </c>
      <c r="AG297" s="82">
        <f t="shared" si="306"/>
        <v>0</v>
      </c>
      <c r="AH297" s="82">
        <f t="shared" si="306"/>
        <v>0</v>
      </c>
      <c r="AI297" s="82">
        <f t="shared" si="306"/>
        <v>0</v>
      </c>
      <c r="AJ297" s="548">
        <v>0</v>
      </c>
    </row>
    <row r="298" spans="2:36" ht="60" x14ac:dyDescent="0.25">
      <c r="B298" s="85"/>
      <c r="C298" s="86"/>
      <c r="D298" s="86"/>
      <c r="E298" s="86"/>
      <c r="F298" s="86"/>
      <c r="G298" s="86"/>
      <c r="H298" s="86"/>
      <c r="I298" s="86"/>
      <c r="J298" s="86"/>
      <c r="K298" s="93" t="s">
        <v>112664</v>
      </c>
      <c r="L298" s="88" t="s">
        <v>113306</v>
      </c>
      <c r="M298" s="89" t="s">
        <v>113740</v>
      </c>
      <c r="N298" s="90">
        <v>45444</v>
      </c>
      <c r="O298" s="90" t="s">
        <v>113010</v>
      </c>
      <c r="P298" s="91" t="s">
        <v>113007</v>
      </c>
      <c r="Q298" s="91" t="s">
        <v>113052</v>
      </c>
      <c r="R298" s="92">
        <f>20000000-15134000-4866000</f>
        <v>0</v>
      </c>
      <c r="S298" s="101">
        <v>0</v>
      </c>
      <c r="T298" s="94">
        <v>0</v>
      </c>
      <c r="U298" s="93"/>
      <c r="V298" s="92"/>
      <c r="W298" s="93"/>
      <c r="X298" s="558">
        <v>0</v>
      </c>
      <c r="Y298" s="558">
        <v>0</v>
      </c>
      <c r="Z298" s="558">
        <v>0</v>
      </c>
      <c r="AA298" s="558">
        <v>0</v>
      </c>
      <c r="AB298" s="558">
        <v>0</v>
      </c>
      <c r="AC298" s="558">
        <v>0</v>
      </c>
      <c r="AD298" s="558">
        <v>0</v>
      </c>
      <c r="AE298" s="558">
        <v>0</v>
      </c>
      <c r="AF298" s="558">
        <v>0</v>
      </c>
      <c r="AG298" s="558">
        <v>0</v>
      </c>
      <c r="AH298" s="558">
        <v>0</v>
      </c>
      <c r="AI298" s="558">
        <v>0</v>
      </c>
      <c r="AJ298" s="548">
        <v>0</v>
      </c>
    </row>
    <row r="299" spans="2:36" ht="15.6" x14ac:dyDescent="0.25">
      <c r="B299" s="202" t="s">
        <v>105516</v>
      </c>
      <c r="C299" s="202" t="s">
        <v>106103</v>
      </c>
      <c r="D299" s="202"/>
      <c r="E299" s="202"/>
      <c r="F299" s="202"/>
      <c r="G299" s="202"/>
      <c r="H299" s="202"/>
      <c r="I299" s="202"/>
      <c r="J299" s="385"/>
      <c r="K299" s="363"/>
      <c r="L299" s="204"/>
      <c r="M299" s="205" t="s">
        <v>112750</v>
      </c>
      <c r="N299" s="206"/>
      <c r="O299" s="206" t="s">
        <v>112995</v>
      </c>
      <c r="P299" s="207"/>
      <c r="Q299" s="207"/>
      <c r="R299" s="208">
        <f>SUM(R300+R303)</f>
        <v>230000000</v>
      </c>
      <c r="S299" s="208">
        <f t="shared" ref="S299" si="307">SUM(S300+S303)</f>
        <v>5800000000</v>
      </c>
      <c r="T299" s="443">
        <f>T300+T303</f>
        <v>1978000000</v>
      </c>
      <c r="U299" s="209"/>
      <c r="V299" s="209"/>
      <c r="W299" s="363"/>
      <c r="X299" s="208">
        <f t="shared" ref="X299:Y299" si="308">SUM(X300+X303)</f>
        <v>0</v>
      </c>
      <c r="Y299" s="208">
        <f t="shared" si="308"/>
        <v>0</v>
      </c>
      <c r="Z299" s="208">
        <f t="shared" ref="Z299:AC299" si="309">SUM(Z300+Z303)</f>
        <v>0</v>
      </c>
      <c r="AA299" s="208">
        <f t="shared" si="309"/>
        <v>0</v>
      </c>
      <c r="AB299" s="208">
        <f t="shared" si="309"/>
        <v>0</v>
      </c>
      <c r="AC299" s="208">
        <f t="shared" si="309"/>
        <v>0</v>
      </c>
      <c r="AD299" s="208">
        <f t="shared" ref="AD299:AI299" si="310">SUM(AD300+AD303)</f>
        <v>0</v>
      </c>
      <c r="AE299" s="208">
        <f t="shared" si="310"/>
        <v>0</v>
      </c>
      <c r="AF299" s="208">
        <f t="shared" si="310"/>
        <v>0</v>
      </c>
      <c r="AG299" s="208">
        <f t="shared" si="310"/>
        <v>0</v>
      </c>
      <c r="AH299" s="208">
        <f t="shared" si="310"/>
        <v>0</v>
      </c>
      <c r="AI299" s="208">
        <f t="shared" si="310"/>
        <v>0</v>
      </c>
      <c r="AJ299" s="208">
        <f t="shared" ref="AJ299:AJ317" si="311">SUM(X299:AI299)-S299</f>
        <v>-5800000000</v>
      </c>
    </row>
    <row r="300" spans="2:36" ht="15.6" x14ac:dyDescent="0.25">
      <c r="B300" s="211" t="s">
        <v>105516</v>
      </c>
      <c r="C300" s="211" t="s">
        <v>106103</v>
      </c>
      <c r="D300" s="211" t="s">
        <v>105520</v>
      </c>
      <c r="E300" s="211"/>
      <c r="F300" s="211"/>
      <c r="G300" s="211"/>
      <c r="H300" s="211"/>
      <c r="I300" s="211"/>
      <c r="J300" s="386"/>
      <c r="K300" s="211"/>
      <c r="L300" s="212"/>
      <c r="M300" s="213" t="s">
        <v>112752</v>
      </c>
      <c r="N300" s="214"/>
      <c r="O300" s="214" t="s">
        <v>112995</v>
      </c>
      <c r="P300" s="215"/>
      <c r="Q300" s="215"/>
      <c r="R300" s="216">
        <f>R301+R302</f>
        <v>230000000</v>
      </c>
      <c r="S300" s="216">
        <f t="shared" ref="S300" si="312">S301+S302</f>
        <v>200000000</v>
      </c>
      <c r="T300" s="444">
        <v>158000000</v>
      </c>
      <c r="U300" s="217"/>
      <c r="V300" s="217"/>
      <c r="W300" s="211"/>
      <c r="X300" s="216">
        <f t="shared" ref="X300:Y300" si="313">X301+X302</f>
        <v>0</v>
      </c>
      <c r="Y300" s="216">
        <f t="shared" si="313"/>
        <v>0</v>
      </c>
      <c r="Z300" s="216">
        <f t="shared" ref="Z300:AC300" si="314">Z301+Z302</f>
        <v>0</v>
      </c>
      <c r="AA300" s="216">
        <f t="shared" si="314"/>
        <v>0</v>
      </c>
      <c r="AB300" s="216">
        <f t="shared" si="314"/>
        <v>0</v>
      </c>
      <c r="AC300" s="216">
        <f t="shared" si="314"/>
        <v>0</v>
      </c>
      <c r="AD300" s="216">
        <f t="shared" ref="AD300:AI300" si="315">AD301+AD302</f>
        <v>0</v>
      </c>
      <c r="AE300" s="216">
        <f t="shared" si="315"/>
        <v>0</v>
      </c>
      <c r="AF300" s="216">
        <f t="shared" si="315"/>
        <v>0</v>
      </c>
      <c r="AG300" s="216">
        <f t="shared" si="315"/>
        <v>0</v>
      </c>
      <c r="AH300" s="216">
        <f t="shared" si="315"/>
        <v>0</v>
      </c>
      <c r="AI300" s="216">
        <f t="shared" si="315"/>
        <v>0</v>
      </c>
      <c r="AJ300" s="216">
        <f t="shared" si="311"/>
        <v>-200000000</v>
      </c>
    </row>
    <row r="301" spans="2:36" ht="15.6" x14ac:dyDescent="0.25">
      <c r="B301" s="219"/>
      <c r="C301" s="220"/>
      <c r="D301" s="220"/>
      <c r="E301" s="220"/>
      <c r="F301" s="220"/>
      <c r="G301" s="220"/>
      <c r="H301" s="220"/>
      <c r="I301" s="220"/>
      <c r="J301" s="220"/>
      <c r="K301" s="93" t="s">
        <v>112751</v>
      </c>
      <c r="L301" s="122"/>
      <c r="M301" s="99" t="s">
        <v>112754</v>
      </c>
      <c r="N301" s="91" t="s">
        <v>113031</v>
      </c>
      <c r="O301" s="91" t="s">
        <v>113031</v>
      </c>
      <c r="P301" s="91" t="s">
        <v>113031</v>
      </c>
      <c r="Q301" s="91" t="s">
        <v>113031</v>
      </c>
      <c r="R301" s="92">
        <v>150000000</v>
      </c>
      <c r="S301" s="528">
        <v>120000000</v>
      </c>
      <c r="T301" s="430">
        <v>60000000</v>
      </c>
      <c r="U301" s="93"/>
      <c r="V301" s="196"/>
      <c r="W301" s="357" t="s">
        <v>113012</v>
      </c>
      <c r="X301" s="555"/>
      <c r="Y301" s="555"/>
      <c r="Z301" s="555"/>
      <c r="AA301" s="555"/>
      <c r="AB301" s="555"/>
      <c r="AC301" s="555"/>
      <c r="AD301" s="555"/>
      <c r="AE301" s="555"/>
      <c r="AF301" s="555"/>
      <c r="AG301" s="555"/>
      <c r="AH301" s="555"/>
      <c r="AI301" s="555"/>
      <c r="AJ301" s="548">
        <v>0</v>
      </c>
    </row>
    <row r="302" spans="2:36" ht="15.6" x14ac:dyDescent="0.25">
      <c r="B302" s="219"/>
      <c r="C302" s="220"/>
      <c r="D302" s="220"/>
      <c r="E302" s="220"/>
      <c r="F302" s="220"/>
      <c r="G302" s="220"/>
      <c r="H302" s="220"/>
      <c r="I302" s="220"/>
      <c r="J302" s="220"/>
      <c r="K302" s="93" t="s">
        <v>112751</v>
      </c>
      <c r="L302" s="122"/>
      <c r="M302" s="99" t="s">
        <v>112756</v>
      </c>
      <c r="N302" s="91" t="s">
        <v>113031</v>
      </c>
      <c r="O302" s="91" t="s">
        <v>113031</v>
      </c>
      <c r="P302" s="91" t="s">
        <v>113031</v>
      </c>
      <c r="Q302" s="91" t="s">
        <v>113031</v>
      </c>
      <c r="R302" s="92">
        <v>80000000</v>
      </c>
      <c r="S302" s="528">
        <v>80000000</v>
      </c>
      <c r="T302" s="430">
        <v>98000000</v>
      </c>
      <c r="U302" s="93"/>
      <c r="V302" s="196"/>
      <c r="W302" s="357" t="s">
        <v>113012</v>
      </c>
      <c r="X302" s="555"/>
      <c r="Y302" s="555"/>
      <c r="Z302" s="555"/>
      <c r="AA302" s="555"/>
      <c r="AB302" s="555"/>
      <c r="AC302" s="555"/>
      <c r="AD302" s="555"/>
      <c r="AE302" s="555"/>
      <c r="AF302" s="555"/>
      <c r="AG302" s="555"/>
      <c r="AH302" s="555"/>
      <c r="AI302" s="555"/>
      <c r="AJ302" s="548">
        <v>0</v>
      </c>
    </row>
    <row r="303" spans="2:36" ht="15.6" x14ac:dyDescent="0.25">
      <c r="B303" s="211" t="s">
        <v>105516</v>
      </c>
      <c r="C303" s="211" t="s">
        <v>106103</v>
      </c>
      <c r="D303" s="211" t="s">
        <v>105675</v>
      </c>
      <c r="E303" s="211"/>
      <c r="F303" s="211"/>
      <c r="G303" s="211"/>
      <c r="H303" s="211"/>
      <c r="I303" s="211"/>
      <c r="J303" s="386"/>
      <c r="K303" s="211"/>
      <c r="L303" s="212"/>
      <c r="M303" s="213" t="s">
        <v>112762</v>
      </c>
      <c r="N303" s="214"/>
      <c r="O303" s="214" t="s">
        <v>112995</v>
      </c>
      <c r="P303" s="215"/>
      <c r="Q303" s="215"/>
      <c r="R303" s="216">
        <f>+R304</f>
        <v>0</v>
      </c>
      <c r="S303" s="332">
        <f>+S304</f>
        <v>5600000000</v>
      </c>
      <c r="T303" s="444">
        <v>1820000000</v>
      </c>
      <c r="U303" s="217"/>
      <c r="V303" s="217"/>
      <c r="W303" s="211"/>
      <c r="X303" s="332">
        <f t="shared" ref="X303:AI303" si="316">+X304</f>
        <v>0</v>
      </c>
      <c r="Y303" s="332">
        <f t="shared" si="316"/>
        <v>0</v>
      </c>
      <c r="Z303" s="332">
        <f t="shared" si="316"/>
        <v>0</v>
      </c>
      <c r="AA303" s="332">
        <f t="shared" si="316"/>
        <v>0</v>
      </c>
      <c r="AB303" s="332">
        <f t="shared" si="316"/>
        <v>0</v>
      </c>
      <c r="AC303" s="332">
        <f t="shared" si="316"/>
        <v>0</v>
      </c>
      <c r="AD303" s="332">
        <f t="shared" si="316"/>
        <v>0</v>
      </c>
      <c r="AE303" s="332">
        <f t="shared" si="316"/>
        <v>0</v>
      </c>
      <c r="AF303" s="332">
        <f t="shared" si="316"/>
        <v>0</v>
      </c>
      <c r="AG303" s="332">
        <f t="shared" si="316"/>
        <v>0</v>
      </c>
      <c r="AH303" s="332">
        <f t="shared" si="316"/>
        <v>0</v>
      </c>
      <c r="AI303" s="332">
        <f t="shared" si="316"/>
        <v>0</v>
      </c>
      <c r="AJ303" s="332">
        <f t="shared" si="311"/>
        <v>-5600000000</v>
      </c>
    </row>
    <row r="304" spans="2:36" ht="15.6" x14ac:dyDescent="0.25">
      <c r="B304" s="219"/>
      <c r="C304" s="220"/>
      <c r="D304" s="220"/>
      <c r="E304" s="220"/>
      <c r="F304" s="220"/>
      <c r="G304" s="220"/>
      <c r="H304" s="220"/>
      <c r="I304" s="220"/>
      <c r="J304" s="220"/>
      <c r="K304" s="93" t="s">
        <v>112761</v>
      </c>
      <c r="L304" s="122"/>
      <c r="M304" s="99" t="s">
        <v>113814</v>
      </c>
      <c r="N304" s="91"/>
      <c r="O304" s="91"/>
      <c r="P304" s="91"/>
      <c r="Q304" s="91"/>
      <c r="R304" s="92"/>
      <c r="S304" s="528">
        <v>5600000000</v>
      </c>
      <c r="T304" s="430"/>
      <c r="U304" s="93"/>
      <c r="V304" s="196"/>
      <c r="W304" s="195"/>
      <c r="X304" s="555"/>
      <c r="Y304" s="555"/>
      <c r="Z304" s="555"/>
      <c r="AA304" s="555"/>
      <c r="AB304" s="555"/>
      <c r="AC304" s="555"/>
      <c r="AD304" s="555"/>
      <c r="AE304" s="555"/>
      <c r="AF304" s="555"/>
      <c r="AG304" s="555"/>
      <c r="AH304" s="555"/>
      <c r="AI304" s="555"/>
      <c r="AJ304" s="548">
        <v>0</v>
      </c>
    </row>
    <row r="305" spans="2:36" ht="15.6" x14ac:dyDescent="0.25">
      <c r="B305" s="223" t="s">
        <v>105516</v>
      </c>
      <c r="C305" s="223" t="s">
        <v>106106</v>
      </c>
      <c r="D305" s="223"/>
      <c r="E305" s="223"/>
      <c r="F305" s="223"/>
      <c r="G305" s="223"/>
      <c r="H305" s="223"/>
      <c r="I305" s="223"/>
      <c r="J305" s="387"/>
      <c r="K305" s="364"/>
      <c r="L305" s="225"/>
      <c r="M305" s="226" t="s">
        <v>112766</v>
      </c>
      <c r="N305" s="227"/>
      <c r="O305" s="227" t="s">
        <v>112995</v>
      </c>
      <c r="P305" s="228"/>
      <c r="Q305" s="228"/>
      <c r="R305" s="229">
        <f>SUM(R306+R314+R317)</f>
        <v>3804214242</v>
      </c>
      <c r="S305" s="229">
        <f t="shared" ref="S305" si="317">SUM(S306+S314+S317)</f>
        <v>4535000000</v>
      </c>
      <c r="T305" s="445">
        <f>T306+T314+T317</f>
        <v>3821000000</v>
      </c>
      <c r="U305" s="230"/>
      <c r="V305" s="230"/>
      <c r="W305" s="364"/>
      <c r="X305" s="229">
        <f t="shared" ref="X305:Y305" si="318">SUM(X306+X314+X317)</f>
        <v>0</v>
      </c>
      <c r="Y305" s="229">
        <f t="shared" si="318"/>
        <v>3200000000</v>
      </c>
      <c r="Z305" s="229">
        <f t="shared" ref="Z305:AC305" si="319">SUM(Z306+Z314+Z317)</f>
        <v>600000000</v>
      </c>
      <c r="AA305" s="229">
        <f t="shared" si="319"/>
        <v>0</v>
      </c>
      <c r="AB305" s="229">
        <f t="shared" si="319"/>
        <v>0</v>
      </c>
      <c r="AC305" s="229">
        <f t="shared" si="319"/>
        <v>0</v>
      </c>
      <c r="AD305" s="229">
        <f t="shared" ref="AD305:AI305" si="320">SUM(AD306+AD314+AD317)</f>
        <v>0</v>
      </c>
      <c r="AE305" s="229">
        <f t="shared" si="320"/>
        <v>0</v>
      </c>
      <c r="AF305" s="229">
        <f t="shared" si="320"/>
        <v>0</v>
      </c>
      <c r="AG305" s="229">
        <f t="shared" si="320"/>
        <v>0</v>
      </c>
      <c r="AH305" s="229">
        <f t="shared" si="320"/>
        <v>0</v>
      </c>
      <c r="AI305" s="229">
        <f t="shared" si="320"/>
        <v>0</v>
      </c>
      <c r="AJ305" s="229">
        <f t="shared" si="311"/>
        <v>-735000000</v>
      </c>
    </row>
    <row r="306" spans="2:36" ht="15.6" x14ac:dyDescent="0.25">
      <c r="B306" s="232" t="s">
        <v>105516</v>
      </c>
      <c r="C306" s="232" t="s">
        <v>106106</v>
      </c>
      <c r="D306" s="232" t="s">
        <v>105520</v>
      </c>
      <c r="E306" s="232"/>
      <c r="F306" s="232"/>
      <c r="G306" s="232"/>
      <c r="H306" s="232"/>
      <c r="I306" s="232"/>
      <c r="J306" s="388"/>
      <c r="K306" s="232"/>
      <c r="L306" s="233"/>
      <c r="M306" s="234" t="s">
        <v>112768</v>
      </c>
      <c r="N306" s="235"/>
      <c r="O306" s="235" t="s">
        <v>112995</v>
      </c>
      <c r="P306" s="236"/>
      <c r="Q306" s="236"/>
      <c r="R306" s="237">
        <f>+R307</f>
        <v>3804214242</v>
      </c>
      <c r="S306" s="237">
        <f t="shared" ref="S306" si="321">+S307</f>
        <v>4100000000</v>
      </c>
      <c r="T306" s="446">
        <f>T307</f>
        <v>3586000000</v>
      </c>
      <c r="U306" s="238"/>
      <c r="V306" s="238"/>
      <c r="W306" s="232"/>
      <c r="X306" s="237">
        <f t="shared" ref="X306:AI306" si="322">+X307</f>
        <v>0</v>
      </c>
      <c r="Y306" s="237">
        <f t="shared" si="322"/>
        <v>3200000000</v>
      </c>
      <c r="Z306" s="237">
        <f t="shared" si="322"/>
        <v>600000000</v>
      </c>
      <c r="AA306" s="237">
        <f t="shared" si="322"/>
        <v>0</v>
      </c>
      <c r="AB306" s="237">
        <f t="shared" si="322"/>
        <v>0</v>
      </c>
      <c r="AC306" s="237">
        <f t="shared" si="322"/>
        <v>0</v>
      </c>
      <c r="AD306" s="237">
        <f t="shared" si="322"/>
        <v>0</v>
      </c>
      <c r="AE306" s="237">
        <f t="shared" si="322"/>
        <v>0</v>
      </c>
      <c r="AF306" s="237">
        <f t="shared" si="322"/>
        <v>0</v>
      </c>
      <c r="AG306" s="237">
        <f t="shared" si="322"/>
        <v>0</v>
      </c>
      <c r="AH306" s="237">
        <f t="shared" si="322"/>
        <v>0</v>
      </c>
      <c r="AI306" s="237">
        <f t="shared" si="322"/>
        <v>0</v>
      </c>
      <c r="AJ306" s="237">
        <f t="shared" si="311"/>
        <v>-300000000</v>
      </c>
    </row>
    <row r="307" spans="2:36" x14ac:dyDescent="0.25">
      <c r="B307" s="240" t="s">
        <v>105516</v>
      </c>
      <c r="C307" s="240" t="s">
        <v>106106</v>
      </c>
      <c r="D307" s="240" t="s">
        <v>105520</v>
      </c>
      <c r="E307" s="240" t="s">
        <v>105573</v>
      </c>
      <c r="F307" s="240"/>
      <c r="G307" s="240"/>
      <c r="H307" s="240"/>
      <c r="I307" s="240"/>
      <c r="J307" s="389"/>
      <c r="K307" s="240"/>
      <c r="L307" s="241"/>
      <c r="M307" s="242" t="s">
        <v>112780</v>
      </c>
      <c r="N307" s="243"/>
      <c r="O307" s="243" t="s">
        <v>112995</v>
      </c>
      <c r="P307" s="244"/>
      <c r="Q307" s="244"/>
      <c r="R307" s="245">
        <f>+R308+R310+R312</f>
        <v>3804214242</v>
      </c>
      <c r="S307" s="245">
        <f t="shared" ref="S307" si="323">+S308+S310+S312</f>
        <v>4100000000</v>
      </c>
      <c r="T307" s="447">
        <f>T308+T310+T312</f>
        <v>3586000000</v>
      </c>
      <c r="U307" s="246"/>
      <c r="V307" s="246"/>
      <c r="W307" s="240"/>
      <c r="X307" s="245">
        <f t="shared" ref="X307:Y307" si="324">+X308+X310+X312</f>
        <v>0</v>
      </c>
      <c r="Y307" s="245">
        <f t="shared" si="324"/>
        <v>3200000000</v>
      </c>
      <c r="Z307" s="245">
        <f t="shared" ref="Z307:AC307" si="325">+Z308+Z310+Z312</f>
        <v>600000000</v>
      </c>
      <c r="AA307" s="245">
        <f t="shared" si="325"/>
        <v>0</v>
      </c>
      <c r="AB307" s="245">
        <f t="shared" si="325"/>
        <v>0</v>
      </c>
      <c r="AC307" s="245">
        <f t="shared" si="325"/>
        <v>0</v>
      </c>
      <c r="AD307" s="245">
        <f t="shared" ref="AD307:AI307" si="326">+AD308+AD310+AD312</f>
        <v>0</v>
      </c>
      <c r="AE307" s="245">
        <f t="shared" si="326"/>
        <v>0</v>
      </c>
      <c r="AF307" s="245">
        <f t="shared" si="326"/>
        <v>0</v>
      </c>
      <c r="AG307" s="245">
        <f t="shared" si="326"/>
        <v>0</v>
      </c>
      <c r="AH307" s="245">
        <f t="shared" si="326"/>
        <v>0</v>
      </c>
      <c r="AI307" s="245">
        <f t="shared" si="326"/>
        <v>0</v>
      </c>
      <c r="AJ307" s="548">
        <v>0</v>
      </c>
    </row>
    <row r="308" spans="2:36" x14ac:dyDescent="0.25">
      <c r="B308" s="248" t="s">
        <v>105516</v>
      </c>
      <c r="C308" s="248" t="s">
        <v>106106</v>
      </c>
      <c r="D308" s="248" t="s">
        <v>105520</v>
      </c>
      <c r="E308" s="248" t="s">
        <v>105573</v>
      </c>
      <c r="F308" s="248" t="s">
        <v>105528</v>
      </c>
      <c r="G308" s="248"/>
      <c r="H308" s="248"/>
      <c r="I308" s="248"/>
      <c r="J308" s="390"/>
      <c r="K308" s="248"/>
      <c r="L308" s="62"/>
      <c r="M308" s="63" t="s">
        <v>112782</v>
      </c>
      <c r="N308" s="64"/>
      <c r="O308" s="64" t="s">
        <v>112995</v>
      </c>
      <c r="P308" s="65"/>
      <c r="Q308" s="65"/>
      <c r="R308" s="66">
        <f>+R309</f>
        <v>3804214242</v>
      </c>
      <c r="S308" s="66">
        <f t="shared" ref="S308" si="327">+S309</f>
        <v>3800000000</v>
      </c>
      <c r="T308" s="427">
        <v>3492000000</v>
      </c>
      <c r="U308" s="67"/>
      <c r="V308" s="67"/>
      <c r="W308" s="248"/>
      <c r="X308" s="66">
        <f t="shared" ref="X308:AI308" si="328">+X309</f>
        <v>0</v>
      </c>
      <c r="Y308" s="66">
        <f t="shared" si="328"/>
        <v>3200000000</v>
      </c>
      <c r="Z308" s="66">
        <f t="shared" si="328"/>
        <v>600000000</v>
      </c>
      <c r="AA308" s="66">
        <f t="shared" si="328"/>
        <v>0</v>
      </c>
      <c r="AB308" s="66">
        <f t="shared" si="328"/>
        <v>0</v>
      </c>
      <c r="AC308" s="66">
        <f t="shared" si="328"/>
        <v>0</v>
      </c>
      <c r="AD308" s="66">
        <f t="shared" si="328"/>
        <v>0</v>
      </c>
      <c r="AE308" s="66">
        <f t="shared" si="328"/>
        <v>0</v>
      </c>
      <c r="AF308" s="66">
        <f t="shared" si="328"/>
        <v>0</v>
      </c>
      <c r="AG308" s="66">
        <f t="shared" si="328"/>
        <v>0</v>
      </c>
      <c r="AH308" s="66">
        <f t="shared" si="328"/>
        <v>0</v>
      </c>
      <c r="AI308" s="66">
        <f t="shared" si="328"/>
        <v>0</v>
      </c>
      <c r="AJ308" s="548">
        <v>0</v>
      </c>
    </row>
    <row r="309" spans="2:36" x14ac:dyDescent="0.25">
      <c r="B309" s="85"/>
      <c r="C309" s="86"/>
      <c r="D309" s="86"/>
      <c r="E309" s="86"/>
      <c r="F309" s="86"/>
      <c r="G309" s="86"/>
      <c r="H309" s="86"/>
      <c r="I309" s="86"/>
      <c r="J309" s="86"/>
      <c r="K309" s="93" t="s">
        <v>112781</v>
      </c>
      <c r="L309" s="249"/>
      <c r="M309" s="89" t="s">
        <v>112782</v>
      </c>
      <c r="N309" s="91"/>
      <c r="O309" s="91"/>
      <c r="P309" s="91"/>
      <c r="Q309" s="91"/>
      <c r="R309" s="199">
        <v>3804214242</v>
      </c>
      <c r="S309" s="199">
        <v>3800000000</v>
      </c>
      <c r="T309" s="199">
        <f>3492000000-15256052</f>
        <v>3476743948</v>
      </c>
      <c r="U309" s="93"/>
      <c r="V309" s="250"/>
      <c r="W309" s="195"/>
      <c r="X309" s="559">
        <v>0</v>
      </c>
      <c r="Y309" s="559">
        <v>3200000000</v>
      </c>
      <c r="Z309" s="559">
        <v>600000000</v>
      </c>
      <c r="AA309" s="559"/>
      <c r="AB309" s="559"/>
      <c r="AC309" s="559"/>
      <c r="AD309" s="559"/>
      <c r="AE309" s="559"/>
      <c r="AF309" s="559"/>
      <c r="AG309" s="559"/>
      <c r="AH309" s="559"/>
      <c r="AI309" s="559"/>
      <c r="AJ309" s="548">
        <v>0</v>
      </c>
    </row>
    <row r="310" spans="2:36" x14ac:dyDescent="0.25">
      <c r="B310" s="248" t="s">
        <v>105516</v>
      </c>
      <c r="C310" s="248" t="s">
        <v>106106</v>
      </c>
      <c r="D310" s="248" t="s">
        <v>105520</v>
      </c>
      <c r="E310" s="248" t="s">
        <v>105573</v>
      </c>
      <c r="F310" s="248" t="s">
        <v>105538</v>
      </c>
      <c r="G310" s="248"/>
      <c r="H310" s="248"/>
      <c r="I310" s="248"/>
      <c r="J310" s="390"/>
      <c r="K310" s="248"/>
      <c r="L310" s="62"/>
      <c r="M310" s="63" t="s">
        <v>112786</v>
      </c>
      <c r="N310" s="64"/>
      <c r="O310" s="64" t="s">
        <v>112995</v>
      </c>
      <c r="P310" s="65"/>
      <c r="Q310" s="65"/>
      <c r="R310" s="66">
        <f>+R311</f>
        <v>0</v>
      </c>
      <c r="S310" s="66">
        <f t="shared" ref="S310" si="329">+S311</f>
        <v>296000000</v>
      </c>
      <c r="T310" s="427">
        <v>90000000</v>
      </c>
      <c r="U310" s="67"/>
      <c r="V310" s="67"/>
      <c r="W310" s="248"/>
      <c r="X310" s="66">
        <f t="shared" ref="X310:AI310" si="330">+X311</f>
        <v>0</v>
      </c>
      <c r="Y310" s="66">
        <f t="shared" si="330"/>
        <v>0</v>
      </c>
      <c r="Z310" s="66">
        <f t="shared" si="330"/>
        <v>0</v>
      </c>
      <c r="AA310" s="66">
        <f t="shared" si="330"/>
        <v>0</v>
      </c>
      <c r="AB310" s="66">
        <f t="shared" si="330"/>
        <v>0</v>
      </c>
      <c r="AC310" s="66">
        <f t="shared" si="330"/>
        <v>0</v>
      </c>
      <c r="AD310" s="66">
        <f t="shared" si="330"/>
        <v>0</v>
      </c>
      <c r="AE310" s="66">
        <f t="shared" si="330"/>
        <v>0</v>
      </c>
      <c r="AF310" s="66">
        <f t="shared" si="330"/>
        <v>0</v>
      </c>
      <c r="AG310" s="66">
        <f t="shared" si="330"/>
        <v>0</v>
      </c>
      <c r="AH310" s="66">
        <f t="shared" si="330"/>
        <v>0</v>
      </c>
      <c r="AI310" s="66">
        <f t="shared" si="330"/>
        <v>0</v>
      </c>
      <c r="AJ310" s="548">
        <v>0</v>
      </c>
    </row>
    <row r="311" spans="2:36" x14ac:dyDescent="0.25">
      <c r="B311" s="85"/>
      <c r="C311" s="86"/>
      <c r="D311" s="86"/>
      <c r="E311" s="86"/>
      <c r="F311" s="86"/>
      <c r="G311" s="86"/>
      <c r="H311" s="86"/>
      <c r="I311" s="86"/>
      <c r="J311" s="86"/>
      <c r="K311" s="93" t="s">
        <v>112785</v>
      </c>
      <c r="L311" s="122"/>
      <c r="M311" s="89"/>
      <c r="N311" s="91"/>
      <c r="O311" s="91"/>
      <c r="P311" s="91"/>
      <c r="Q311" s="91"/>
      <c r="R311" s="92"/>
      <c r="S311" s="528">
        <v>296000000</v>
      </c>
      <c r="T311" s="430"/>
      <c r="U311" s="93"/>
      <c r="V311" s="94"/>
      <c r="W311" s="93"/>
      <c r="X311" s="555"/>
      <c r="Y311" s="555"/>
      <c r="Z311" s="555"/>
      <c r="AA311" s="555"/>
      <c r="AB311" s="555"/>
      <c r="AC311" s="555"/>
      <c r="AD311" s="555"/>
      <c r="AE311" s="555"/>
      <c r="AF311" s="555"/>
      <c r="AG311" s="555"/>
      <c r="AH311" s="555"/>
      <c r="AI311" s="555"/>
      <c r="AJ311" s="548">
        <v>0</v>
      </c>
    </row>
    <row r="312" spans="2:36" x14ac:dyDescent="0.25">
      <c r="B312" s="248" t="s">
        <v>105516</v>
      </c>
      <c r="C312" s="248" t="s">
        <v>106106</v>
      </c>
      <c r="D312" s="248" t="s">
        <v>105520</v>
      </c>
      <c r="E312" s="248" t="s">
        <v>105573</v>
      </c>
      <c r="F312" s="248" t="s">
        <v>105547</v>
      </c>
      <c r="G312" s="248"/>
      <c r="H312" s="248"/>
      <c r="I312" s="248"/>
      <c r="J312" s="390"/>
      <c r="K312" s="248"/>
      <c r="L312" s="62"/>
      <c r="M312" s="63" t="s">
        <v>112792</v>
      </c>
      <c r="N312" s="64"/>
      <c r="O312" s="64" t="s">
        <v>112995</v>
      </c>
      <c r="P312" s="65"/>
      <c r="Q312" s="65"/>
      <c r="R312" s="66">
        <f>+R313</f>
        <v>0</v>
      </c>
      <c r="S312" s="66">
        <f t="shared" ref="S312" si="331">+S313</f>
        <v>4000000</v>
      </c>
      <c r="T312" s="427">
        <v>4000000</v>
      </c>
      <c r="U312" s="67"/>
      <c r="V312" s="67"/>
      <c r="W312" s="248"/>
      <c r="X312" s="66">
        <f t="shared" ref="X312:AI312" si="332">+X313</f>
        <v>0</v>
      </c>
      <c r="Y312" s="66">
        <f t="shared" si="332"/>
        <v>0</v>
      </c>
      <c r="Z312" s="66">
        <f t="shared" si="332"/>
        <v>0</v>
      </c>
      <c r="AA312" s="66">
        <f t="shared" si="332"/>
        <v>0</v>
      </c>
      <c r="AB312" s="66">
        <f t="shared" si="332"/>
        <v>0</v>
      </c>
      <c r="AC312" s="66">
        <f t="shared" si="332"/>
        <v>0</v>
      </c>
      <c r="AD312" s="66">
        <f t="shared" si="332"/>
        <v>0</v>
      </c>
      <c r="AE312" s="66">
        <f t="shared" si="332"/>
        <v>0</v>
      </c>
      <c r="AF312" s="66">
        <f t="shared" si="332"/>
        <v>0</v>
      </c>
      <c r="AG312" s="66">
        <f t="shared" si="332"/>
        <v>0</v>
      </c>
      <c r="AH312" s="66">
        <f t="shared" si="332"/>
        <v>0</v>
      </c>
      <c r="AI312" s="66">
        <f t="shared" si="332"/>
        <v>0</v>
      </c>
      <c r="AJ312" s="548">
        <v>0</v>
      </c>
    </row>
    <row r="313" spans="2:36" x14ac:dyDescent="0.25">
      <c r="B313" s="85"/>
      <c r="C313" s="86"/>
      <c r="D313" s="86"/>
      <c r="E313" s="86"/>
      <c r="F313" s="86"/>
      <c r="G313" s="86"/>
      <c r="H313" s="86"/>
      <c r="I313" s="86"/>
      <c r="J313" s="86"/>
      <c r="K313" s="93" t="s">
        <v>112791</v>
      </c>
      <c r="L313" s="122"/>
      <c r="M313" s="89"/>
      <c r="N313" s="91"/>
      <c r="O313" s="91"/>
      <c r="P313" s="91"/>
      <c r="Q313" s="91"/>
      <c r="R313" s="92"/>
      <c r="S313" s="528">
        <v>4000000</v>
      </c>
      <c r="T313" s="430"/>
      <c r="U313" s="93"/>
      <c r="V313" s="94"/>
      <c r="W313" s="93"/>
      <c r="X313" s="555"/>
      <c r="Y313" s="555"/>
      <c r="Z313" s="555"/>
      <c r="AA313" s="555"/>
      <c r="AB313" s="555"/>
      <c r="AC313" s="555"/>
      <c r="AD313" s="555"/>
      <c r="AE313" s="555"/>
      <c r="AF313" s="555"/>
      <c r="AG313" s="555"/>
      <c r="AH313" s="555"/>
      <c r="AI313" s="555"/>
      <c r="AJ313" s="548">
        <v>0</v>
      </c>
    </row>
    <row r="314" spans="2:36" ht="15.6" x14ac:dyDescent="0.25">
      <c r="B314" s="232" t="s">
        <v>105516</v>
      </c>
      <c r="C314" s="232" t="s">
        <v>106106</v>
      </c>
      <c r="D314" s="232" t="s">
        <v>105917</v>
      </c>
      <c r="E314" s="232"/>
      <c r="F314" s="232"/>
      <c r="G314" s="232"/>
      <c r="H314" s="232"/>
      <c r="I314" s="232"/>
      <c r="J314" s="388"/>
      <c r="K314" s="232"/>
      <c r="L314" s="233"/>
      <c r="M314" s="234" t="s">
        <v>112804</v>
      </c>
      <c r="N314" s="235"/>
      <c r="O314" s="235" t="s">
        <v>112995</v>
      </c>
      <c r="P314" s="236"/>
      <c r="Q314" s="236"/>
      <c r="R314" s="237">
        <f>+R315+R316</f>
        <v>0</v>
      </c>
      <c r="S314" s="237">
        <f t="shared" ref="S314" si="333">+S315+S316</f>
        <v>382000000</v>
      </c>
      <c r="T314" s="446">
        <f>T315+T316</f>
        <v>182000000</v>
      </c>
      <c r="U314" s="238"/>
      <c r="V314" s="238"/>
      <c r="W314" s="232"/>
      <c r="X314" s="237">
        <f t="shared" ref="X314:Y314" si="334">+X315+X316</f>
        <v>0</v>
      </c>
      <c r="Y314" s="237">
        <f t="shared" si="334"/>
        <v>0</v>
      </c>
      <c r="Z314" s="237">
        <f t="shared" ref="Z314:AC314" si="335">+Z315+Z316</f>
        <v>0</v>
      </c>
      <c r="AA314" s="237">
        <f t="shared" si="335"/>
        <v>0</v>
      </c>
      <c r="AB314" s="237">
        <f t="shared" si="335"/>
        <v>0</v>
      </c>
      <c r="AC314" s="237">
        <f t="shared" si="335"/>
        <v>0</v>
      </c>
      <c r="AD314" s="237">
        <f t="shared" ref="AD314:AI314" si="336">+AD315+AD316</f>
        <v>0</v>
      </c>
      <c r="AE314" s="237">
        <f t="shared" si="336"/>
        <v>0</v>
      </c>
      <c r="AF314" s="237">
        <f t="shared" si="336"/>
        <v>0</v>
      </c>
      <c r="AG314" s="237">
        <f t="shared" si="336"/>
        <v>0</v>
      </c>
      <c r="AH314" s="237">
        <f t="shared" si="336"/>
        <v>0</v>
      </c>
      <c r="AI314" s="237">
        <f t="shared" si="336"/>
        <v>0</v>
      </c>
      <c r="AJ314" s="237">
        <f t="shared" si="311"/>
        <v>-382000000</v>
      </c>
    </row>
    <row r="315" spans="2:36" x14ac:dyDescent="0.25">
      <c r="B315" s="240" t="s">
        <v>105516</v>
      </c>
      <c r="C315" s="240" t="s">
        <v>106106</v>
      </c>
      <c r="D315" s="240" t="s">
        <v>105917</v>
      </c>
      <c r="E315" s="240" t="s">
        <v>105520</v>
      </c>
      <c r="F315" s="240"/>
      <c r="G315" s="240"/>
      <c r="H315" s="240"/>
      <c r="I315" s="240"/>
      <c r="J315" s="389"/>
      <c r="K315" s="240" t="s">
        <v>112805</v>
      </c>
      <c r="L315" s="241"/>
      <c r="M315" s="242" t="s">
        <v>112806</v>
      </c>
      <c r="N315" s="243" t="s">
        <v>112995</v>
      </c>
      <c r="O315" s="243" t="s">
        <v>113031</v>
      </c>
      <c r="P315" s="244"/>
      <c r="Q315" s="244"/>
      <c r="R315" s="252"/>
      <c r="S315" s="533">
        <v>136000000</v>
      </c>
      <c r="T315" s="448">
        <v>136000000</v>
      </c>
      <c r="U315" s="240"/>
      <c r="V315" s="253"/>
      <c r="W315" s="240"/>
      <c r="X315" s="533"/>
      <c r="Y315" s="533"/>
      <c r="Z315" s="533"/>
      <c r="AA315" s="533"/>
      <c r="AB315" s="533"/>
      <c r="AC315" s="533"/>
      <c r="AD315" s="533"/>
      <c r="AE315" s="533"/>
      <c r="AF315" s="533"/>
      <c r="AG315" s="533"/>
      <c r="AH315" s="533"/>
      <c r="AI315" s="533"/>
      <c r="AJ315" s="548">
        <v>0</v>
      </c>
    </row>
    <row r="316" spans="2:36" x14ac:dyDescent="0.25">
      <c r="B316" s="240" t="s">
        <v>105516</v>
      </c>
      <c r="C316" s="240" t="s">
        <v>106106</v>
      </c>
      <c r="D316" s="240" t="s">
        <v>105917</v>
      </c>
      <c r="E316" s="240" t="s">
        <v>105917</v>
      </c>
      <c r="F316" s="240"/>
      <c r="G316" s="240"/>
      <c r="H316" s="240"/>
      <c r="I316" s="240"/>
      <c r="J316" s="389"/>
      <c r="K316" s="240" t="s">
        <v>112811</v>
      </c>
      <c r="L316" s="241"/>
      <c r="M316" s="242" t="s">
        <v>113162</v>
      </c>
      <c r="N316" s="243"/>
      <c r="O316" s="243"/>
      <c r="P316" s="244"/>
      <c r="Q316" s="244"/>
      <c r="R316" s="252"/>
      <c r="S316" s="533">
        <v>246000000</v>
      </c>
      <c r="T316" s="448">
        <v>46000000</v>
      </c>
      <c r="U316" s="240"/>
      <c r="V316" s="253"/>
      <c r="W316" s="240"/>
      <c r="X316" s="533"/>
      <c r="Y316" s="533"/>
      <c r="Z316" s="533"/>
      <c r="AA316" s="533"/>
      <c r="AB316" s="533"/>
      <c r="AC316" s="533"/>
      <c r="AD316" s="533"/>
      <c r="AE316" s="533"/>
      <c r="AF316" s="533"/>
      <c r="AG316" s="533"/>
      <c r="AH316" s="533"/>
      <c r="AI316" s="533"/>
      <c r="AJ316" s="548">
        <v>0</v>
      </c>
    </row>
    <row r="317" spans="2:36" ht="15.6" x14ac:dyDescent="0.25">
      <c r="B317" s="232" t="s">
        <v>105516</v>
      </c>
      <c r="C317" s="232" t="s">
        <v>106106</v>
      </c>
      <c r="D317" s="254" t="s">
        <v>105924</v>
      </c>
      <c r="E317" s="232"/>
      <c r="F317" s="232"/>
      <c r="G317" s="232"/>
      <c r="H317" s="232"/>
      <c r="I317" s="232"/>
      <c r="J317" s="388"/>
      <c r="K317" s="232"/>
      <c r="L317" s="233"/>
      <c r="M317" s="234" t="s">
        <v>112822</v>
      </c>
      <c r="N317" s="235"/>
      <c r="O317" s="235" t="s">
        <v>112995</v>
      </c>
      <c r="P317" s="236"/>
      <c r="Q317" s="236"/>
      <c r="R317" s="237">
        <f>+R318</f>
        <v>0</v>
      </c>
      <c r="S317" s="237">
        <f t="shared" ref="S317" si="337">+S318</f>
        <v>53000000</v>
      </c>
      <c r="T317" s="446">
        <f>T318</f>
        <v>53000000</v>
      </c>
      <c r="U317" s="238"/>
      <c r="V317" s="238"/>
      <c r="W317" s="232"/>
      <c r="X317" s="237">
        <f t="shared" ref="X317:AI317" si="338">+X318</f>
        <v>0</v>
      </c>
      <c r="Y317" s="237">
        <f t="shared" si="338"/>
        <v>0</v>
      </c>
      <c r="Z317" s="237">
        <f t="shared" si="338"/>
        <v>0</v>
      </c>
      <c r="AA317" s="237">
        <f t="shared" si="338"/>
        <v>0</v>
      </c>
      <c r="AB317" s="237">
        <f t="shared" si="338"/>
        <v>0</v>
      </c>
      <c r="AC317" s="237">
        <f t="shared" si="338"/>
        <v>0</v>
      </c>
      <c r="AD317" s="237">
        <f t="shared" si="338"/>
        <v>0</v>
      </c>
      <c r="AE317" s="237">
        <f t="shared" si="338"/>
        <v>0</v>
      </c>
      <c r="AF317" s="237">
        <f t="shared" si="338"/>
        <v>0</v>
      </c>
      <c r="AG317" s="237">
        <f t="shared" si="338"/>
        <v>0</v>
      </c>
      <c r="AH317" s="237">
        <f t="shared" si="338"/>
        <v>0</v>
      </c>
      <c r="AI317" s="237">
        <f t="shared" si="338"/>
        <v>0</v>
      </c>
      <c r="AJ317" s="237">
        <f t="shared" si="311"/>
        <v>-53000000</v>
      </c>
    </row>
    <row r="318" spans="2:36" x14ac:dyDescent="0.25">
      <c r="B318" s="240" t="s">
        <v>105516</v>
      </c>
      <c r="C318" s="240" t="s">
        <v>106106</v>
      </c>
      <c r="D318" s="255" t="s">
        <v>105924</v>
      </c>
      <c r="E318" s="240"/>
      <c r="F318" s="240"/>
      <c r="G318" s="240"/>
      <c r="H318" s="240"/>
      <c r="I318" s="240"/>
      <c r="J318" s="389"/>
      <c r="K318" s="240"/>
      <c r="L318" s="241"/>
      <c r="M318" s="242" t="s">
        <v>112822</v>
      </c>
      <c r="N318" s="243" t="s">
        <v>112995</v>
      </c>
      <c r="O318" s="243" t="s">
        <v>113031</v>
      </c>
      <c r="P318" s="244"/>
      <c r="Q318" s="244"/>
      <c r="R318" s="252">
        <v>0</v>
      </c>
      <c r="S318" s="533">
        <v>53000000</v>
      </c>
      <c r="T318" s="448">
        <v>53000000</v>
      </c>
      <c r="U318" s="240"/>
      <c r="V318" s="253"/>
      <c r="W318" s="240"/>
      <c r="X318" s="533"/>
      <c r="Y318" s="533"/>
      <c r="Z318" s="533"/>
      <c r="AA318" s="533"/>
      <c r="AB318" s="533"/>
      <c r="AC318" s="533"/>
      <c r="AD318" s="533"/>
      <c r="AE318" s="533"/>
      <c r="AF318" s="533"/>
      <c r="AG318" s="533"/>
      <c r="AH318" s="533"/>
      <c r="AI318" s="533"/>
      <c r="AJ318" s="548">
        <v>0</v>
      </c>
    </row>
    <row r="319" spans="2:36" ht="15.6" x14ac:dyDescent="0.25">
      <c r="B319" s="256" t="s">
        <v>113163</v>
      </c>
      <c r="C319" s="256"/>
      <c r="D319" s="256"/>
      <c r="E319" s="256"/>
      <c r="F319" s="256"/>
      <c r="G319" s="256"/>
      <c r="H319" s="256"/>
      <c r="I319" s="256"/>
      <c r="J319" s="391"/>
      <c r="K319" s="256"/>
      <c r="L319" s="257"/>
      <c r="M319" s="258" t="s">
        <v>113164</v>
      </c>
      <c r="N319" s="259"/>
      <c r="O319" s="259" t="s">
        <v>112995</v>
      </c>
      <c r="P319" s="260"/>
      <c r="Q319" s="260"/>
      <c r="R319" s="261">
        <f>R320</f>
        <v>37768100000</v>
      </c>
      <c r="S319" s="261">
        <f>S320</f>
        <v>38520000000</v>
      </c>
      <c r="T319" s="449">
        <f>T320</f>
        <v>38560000000</v>
      </c>
      <c r="U319" s="262"/>
      <c r="V319" s="262"/>
      <c r="W319" s="256"/>
      <c r="X319" s="261">
        <f t="shared" ref="X319:AI319" si="339">X320</f>
        <v>31600000</v>
      </c>
      <c r="Y319" s="261">
        <f t="shared" si="339"/>
        <v>269200000</v>
      </c>
      <c r="Z319" s="261">
        <f t="shared" si="339"/>
        <v>837402426.82222223</v>
      </c>
      <c r="AA319" s="261">
        <f t="shared" si="339"/>
        <v>1308766201.3222222</v>
      </c>
      <c r="AB319" s="261">
        <f t="shared" si="339"/>
        <v>961799534.65555549</v>
      </c>
      <c r="AC319" s="261">
        <f t="shared" si="339"/>
        <v>3386799534.6555552</v>
      </c>
      <c r="AD319" s="261">
        <f t="shared" si="339"/>
        <v>2511050534.6555552</v>
      </c>
      <c r="AE319" s="261">
        <f t="shared" si="339"/>
        <v>6955050534.6555557</v>
      </c>
      <c r="AF319" s="261">
        <f t="shared" si="339"/>
        <v>4363050534.6555557</v>
      </c>
      <c r="AG319" s="261">
        <f t="shared" si="339"/>
        <v>7711966169.6555557</v>
      </c>
      <c r="AH319" s="261">
        <f t="shared" si="339"/>
        <v>3026017201.3222222</v>
      </c>
      <c r="AI319" s="261">
        <f t="shared" si="339"/>
        <v>7157297327.6000004</v>
      </c>
      <c r="AJ319" s="261">
        <f t="shared" ref="AJ319" si="340">SUM(X319:AI319)-S319</f>
        <v>0</v>
      </c>
    </row>
    <row r="320" spans="2:36" ht="30.75" customHeight="1" x14ac:dyDescent="0.25">
      <c r="B320" s="264" t="s">
        <v>113163</v>
      </c>
      <c r="C320" s="264" t="s">
        <v>113165</v>
      </c>
      <c r="D320" s="264"/>
      <c r="E320" s="264"/>
      <c r="F320" s="264"/>
      <c r="G320" s="264"/>
      <c r="H320" s="264"/>
      <c r="I320" s="264"/>
      <c r="J320" s="392"/>
      <c r="K320" s="264"/>
      <c r="L320" s="265"/>
      <c r="M320" s="266" t="s">
        <v>113166</v>
      </c>
      <c r="N320" s="267"/>
      <c r="O320" s="267" t="s">
        <v>112995</v>
      </c>
      <c r="P320" s="268"/>
      <c r="Q320" s="268"/>
      <c r="R320" s="269">
        <f>+R321</f>
        <v>37768100000</v>
      </c>
      <c r="S320" s="269">
        <f t="shared" ref="S320" si="341">+S321</f>
        <v>38520000000</v>
      </c>
      <c r="T320" s="450">
        <f>T321</f>
        <v>38560000000</v>
      </c>
      <c r="U320" s="270"/>
      <c r="V320" s="270"/>
      <c r="W320" s="365"/>
      <c r="X320" s="269">
        <f t="shared" ref="X320:AI320" si="342">+X321</f>
        <v>31600000</v>
      </c>
      <c r="Y320" s="269">
        <f t="shared" si="342"/>
        <v>269200000</v>
      </c>
      <c r="Z320" s="269">
        <f t="shared" si="342"/>
        <v>837402426.82222223</v>
      </c>
      <c r="AA320" s="269">
        <f t="shared" si="342"/>
        <v>1308766201.3222222</v>
      </c>
      <c r="AB320" s="269">
        <f t="shared" si="342"/>
        <v>961799534.65555549</v>
      </c>
      <c r="AC320" s="269">
        <f t="shared" si="342"/>
        <v>3386799534.6555552</v>
      </c>
      <c r="AD320" s="269">
        <f t="shared" si="342"/>
        <v>2511050534.6555552</v>
      </c>
      <c r="AE320" s="269">
        <f t="shared" si="342"/>
        <v>6955050534.6555557</v>
      </c>
      <c r="AF320" s="269">
        <f t="shared" si="342"/>
        <v>4363050534.6555557</v>
      </c>
      <c r="AG320" s="269">
        <f t="shared" si="342"/>
        <v>7711966169.6555557</v>
      </c>
      <c r="AH320" s="269">
        <f t="shared" si="342"/>
        <v>3026017201.3222222</v>
      </c>
      <c r="AI320" s="269">
        <f t="shared" si="342"/>
        <v>7157297327.6000004</v>
      </c>
      <c r="AJ320" s="548">
        <v>0</v>
      </c>
    </row>
    <row r="321" spans="2:36" ht="15.6" x14ac:dyDescent="0.25">
      <c r="B321" s="272" t="s">
        <v>113163</v>
      </c>
      <c r="C321" s="272">
        <v>1505</v>
      </c>
      <c r="D321" s="298" t="s">
        <v>113167</v>
      </c>
      <c r="E321" s="272"/>
      <c r="F321" s="272"/>
      <c r="G321" s="272"/>
      <c r="H321" s="272"/>
      <c r="I321" s="272"/>
      <c r="J321" s="393"/>
      <c r="K321" s="272"/>
      <c r="L321" s="273"/>
      <c r="M321" s="274" t="s">
        <v>113168</v>
      </c>
      <c r="N321" s="275"/>
      <c r="O321" s="275" t="s">
        <v>112995</v>
      </c>
      <c r="P321" s="276"/>
      <c r="Q321" s="276"/>
      <c r="R321" s="277">
        <f>+R362+R322</f>
        <v>37768100000</v>
      </c>
      <c r="S321" s="277">
        <f t="shared" ref="S321" si="343">+S362+S322</f>
        <v>38520000000</v>
      </c>
      <c r="T321" s="451">
        <f>T322+T362</f>
        <v>38560000000</v>
      </c>
      <c r="U321" s="278"/>
      <c r="V321" s="278"/>
      <c r="W321" s="366"/>
      <c r="X321" s="277">
        <f t="shared" ref="X321:Y321" si="344">+X362+X322</f>
        <v>31600000</v>
      </c>
      <c r="Y321" s="277">
        <f t="shared" si="344"/>
        <v>269200000</v>
      </c>
      <c r="Z321" s="277">
        <f t="shared" ref="Z321:AC321" si="345">+Z362+Z322</f>
        <v>837402426.82222223</v>
      </c>
      <c r="AA321" s="277">
        <f t="shared" si="345"/>
        <v>1308766201.3222222</v>
      </c>
      <c r="AB321" s="277">
        <f t="shared" si="345"/>
        <v>961799534.65555549</v>
      </c>
      <c r="AC321" s="277">
        <f t="shared" si="345"/>
        <v>3386799534.6555552</v>
      </c>
      <c r="AD321" s="277">
        <f t="shared" ref="AD321:AI321" si="346">+AD362+AD322</f>
        <v>2511050534.6555552</v>
      </c>
      <c r="AE321" s="277">
        <f t="shared" si="346"/>
        <v>6955050534.6555557</v>
      </c>
      <c r="AF321" s="277">
        <f t="shared" si="346"/>
        <v>4363050534.6555557</v>
      </c>
      <c r="AG321" s="277">
        <f t="shared" si="346"/>
        <v>7711966169.6555557</v>
      </c>
      <c r="AH321" s="277">
        <f t="shared" si="346"/>
        <v>3026017201.3222222</v>
      </c>
      <c r="AI321" s="277">
        <f t="shared" si="346"/>
        <v>7157297327.6000004</v>
      </c>
      <c r="AJ321" s="548">
        <v>0</v>
      </c>
    </row>
    <row r="322" spans="2:36" ht="30" x14ac:dyDescent="0.25">
      <c r="B322" s="248" t="s">
        <v>113163</v>
      </c>
      <c r="C322" s="248">
        <v>1505</v>
      </c>
      <c r="D322" s="248" t="s">
        <v>113167</v>
      </c>
      <c r="E322" s="297" t="s">
        <v>106211</v>
      </c>
      <c r="F322" s="248"/>
      <c r="G322" s="248"/>
      <c r="H322" s="248"/>
      <c r="I322" s="248"/>
      <c r="J322" s="390"/>
      <c r="K322" s="248"/>
      <c r="L322" s="62"/>
      <c r="M322" s="63" t="s">
        <v>113182</v>
      </c>
      <c r="N322" s="64"/>
      <c r="O322" s="64" t="s">
        <v>112995</v>
      </c>
      <c r="P322" s="65"/>
      <c r="Q322" s="65"/>
      <c r="R322" s="66">
        <f>+R323</f>
        <v>20003100000</v>
      </c>
      <c r="S322" s="66">
        <f t="shared" ref="S322" si="347">+S323</f>
        <v>20755000000</v>
      </c>
      <c r="T322" s="427">
        <f>T323</f>
        <v>20795000000</v>
      </c>
      <c r="U322" s="67"/>
      <c r="V322" s="67"/>
      <c r="W322" s="248"/>
      <c r="X322" s="66">
        <f t="shared" ref="X322:AI322" si="348">+X323</f>
        <v>29600000</v>
      </c>
      <c r="Y322" s="66">
        <f t="shared" si="348"/>
        <v>94200000</v>
      </c>
      <c r="Z322" s="66">
        <f t="shared" si="348"/>
        <v>665722222.22222221</v>
      </c>
      <c r="AA322" s="66">
        <f t="shared" si="348"/>
        <v>1113585996.7222223</v>
      </c>
      <c r="AB322" s="66">
        <f t="shared" si="348"/>
        <v>710285996.72222221</v>
      </c>
      <c r="AC322" s="66">
        <f t="shared" si="348"/>
        <v>2608285996.7222219</v>
      </c>
      <c r="AD322" s="66">
        <f t="shared" si="348"/>
        <v>556785996.72222221</v>
      </c>
      <c r="AE322" s="66">
        <f t="shared" si="348"/>
        <v>3985785996.7222223</v>
      </c>
      <c r="AF322" s="66">
        <f t="shared" si="348"/>
        <v>1523785996.7222223</v>
      </c>
      <c r="AG322" s="66">
        <f t="shared" si="348"/>
        <v>4500201631.7222223</v>
      </c>
      <c r="AH322" s="66">
        <f t="shared" si="348"/>
        <v>1042385996.7222222</v>
      </c>
      <c r="AI322" s="66">
        <f t="shared" si="348"/>
        <v>3924374169</v>
      </c>
      <c r="AJ322" s="548">
        <v>0</v>
      </c>
    </row>
    <row r="323" spans="2:36" ht="15.6" x14ac:dyDescent="0.25">
      <c r="B323" s="283" t="s">
        <v>113163</v>
      </c>
      <c r="C323" s="283">
        <v>1505</v>
      </c>
      <c r="D323" s="283" t="s">
        <v>113167</v>
      </c>
      <c r="E323" s="283">
        <v>3</v>
      </c>
      <c r="F323" s="283" t="s">
        <v>113226</v>
      </c>
      <c r="G323" s="283">
        <v>1505006</v>
      </c>
      <c r="H323" s="283"/>
      <c r="I323" s="283"/>
      <c r="J323" s="394"/>
      <c r="K323" s="283"/>
      <c r="L323" s="33"/>
      <c r="M323" s="34" t="s">
        <v>113403</v>
      </c>
      <c r="N323" s="284"/>
      <c r="O323" s="284" t="s">
        <v>112995</v>
      </c>
      <c r="P323" s="285"/>
      <c r="Q323" s="285"/>
      <c r="R323" s="290">
        <f>SUM(R324:R361)</f>
        <v>20003100000</v>
      </c>
      <c r="S323" s="290">
        <f t="shared" ref="S323" si="349">SUM(S324:S361)</f>
        <v>20755000000</v>
      </c>
      <c r="T323" s="452">
        <v>20795000000</v>
      </c>
      <c r="U323" s="291"/>
      <c r="V323" s="291"/>
      <c r="W323" s="367"/>
      <c r="X323" s="290">
        <f t="shared" ref="X323:Y323" si="350">SUM(X324:X361)</f>
        <v>29600000</v>
      </c>
      <c r="Y323" s="290">
        <f t="shared" si="350"/>
        <v>94200000</v>
      </c>
      <c r="Z323" s="290">
        <f t="shared" ref="Z323:AC323" si="351">SUM(Z324:Z361)</f>
        <v>665722222.22222221</v>
      </c>
      <c r="AA323" s="290">
        <f t="shared" si="351"/>
        <v>1113585996.7222223</v>
      </c>
      <c r="AB323" s="290">
        <f t="shared" si="351"/>
        <v>710285996.72222221</v>
      </c>
      <c r="AC323" s="290">
        <f t="shared" si="351"/>
        <v>2608285996.7222219</v>
      </c>
      <c r="AD323" s="290">
        <f t="shared" ref="AD323:AI323" si="352">SUM(AD324:AD361)</f>
        <v>556785996.72222221</v>
      </c>
      <c r="AE323" s="290">
        <f t="shared" si="352"/>
        <v>3985785996.7222223</v>
      </c>
      <c r="AF323" s="290">
        <f t="shared" si="352"/>
        <v>1523785996.7222223</v>
      </c>
      <c r="AG323" s="290">
        <f t="shared" si="352"/>
        <v>4500201631.7222223</v>
      </c>
      <c r="AH323" s="290">
        <f t="shared" si="352"/>
        <v>1042385996.7222222</v>
      </c>
      <c r="AI323" s="290">
        <f t="shared" si="352"/>
        <v>3924374169</v>
      </c>
      <c r="AJ323" s="548">
        <v>0</v>
      </c>
    </row>
    <row r="324" spans="2:36" ht="60" x14ac:dyDescent="0.25">
      <c r="B324" s="85"/>
      <c r="C324" s="86"/>
      <c r="D324" s="86"/>
      <c r="E324" s="86"/>
      <c r="F324" s="86"/>
      <c r="G324" s="86"/>
      <c r="H324" s="86"/>
      <c r="I324" s="86"/>
      <c r="J324" s="86"/>
      <c r="K324" s="93" t="s">
        <v>113185</v>
      </c>
      <c r="L324" s="88" t="s">
        <v>113170</v>
      </c>
      <c r="M324" s="397" t="s">
        <v>113454</v>
      </c>
      <c r="N324" s="90">
        <v>45662</v>
      </c>
      <c r="O324" s="90" t="s">
        <v>113060</v>
      </c>
      <c r="P324" s="91" t="s">
        <v>113022</v>
      </c>
      <c r="Q324" s="91" t="s">
        <v>113715</v>
      </c>
      <c r="R324" s="114">
        <v>4286426295</v>
      </c>
      <c r="S324" s="530">
        <v>4286426295</v>
      </c>
      <c r="T324" s="435"/>
      <c r="U324" s="93"/>
      <c r="V324" s="136"/>
      <c r="W324" s="359"/>
      <c r="X324" s="560"/>
      <c r="Y324" s="560"/>
      <c r="Z324" s="560"/>
      <c r="AA324" s="560">
        <v>120000000</v>
      </c>
      <c r="AB324" s="560">
        <v>0</v>
      </c>
      <c r="AC324" s="560">
        <v>650000000</v>
      </c>
      <c r="AD324" s="560"/>
      <c r="AE324" s="560">
        <v>800000000</v>
      </c>
      <c r="AF324" s="560"/>
      <c r="AG324" s="560">
        <v>1250000000</v>
      </c>
      <c r="AH324" s="560"/>
      <c r="AI324" s="560">
        <v>1466426295</v>
      </c>
      <c r="AJ324" s="548">
        <v>0</v>
      </c>
    </row>
    <row r="325" spans="2:36" ht="105" x14ac:dyDescent="0.25">
      <c r="B325" s="85"/>
      <c r="C325" s="86"/>
      <c r="D325" s="86"/>
      <c r="E325" s="86"/>
      <c r="F325" s="86"/>
      <c r="G325" s="86"/>
      <c r="H325" s="86"/>
      <c r="I325" s="86"/>
      <c r="J325" s="86"/>
      <c r="K325" s="93" t="s">
        <v>113185</v>
      </c>
      <c r="L325" s="88">
        <v>81101500</v>
      </c>
      <c r="M325" s="397" t="s">
        <v>113455</v>
      </c>
      <c r="N325" s="90">
        <v>45662</v>
      </c>
      <c r="O325" s="90" t="s">
        <v>113060</v>
      </c>
      <c r="P325" s="91" t="s">
        <v>113022</v>
      </c>
      <c r="Q325" s="91" t="s">
        <v>113716</v>
      </c>
      <c r="R325" s="114">
        <v>445450049</v>
      </c>
      <c r="S325" s="530">
        <v>445450049</v>
      </c>
      <c r="T325" s="435"/>
      <c r="U325" s="93"/>
      <c r="V325" s="136"/>
      <c r="W325" s="359"/>
      <c r="X325" s="560"/>
      <c r="Y325" s="560"/>
      <c r="Z325" s="560"/>
      <c r="AA325" s="560">
        <f>$S$325/9</f>
        <v>49494449.888888888</v>
      </c>
      <c r="AB325" s="560">
        <f t="shared" ref="AB325:AI325" si="353">$S$325/9</f>
        <v>49494449.888888888</v>
      </c>
      <c r="AC325" s="560">
        <f t="shared" si="353"/>
        <v>49494449.888888888</v>
      </c>
      <c r="AD325" s="560">
        <f t="shared" si="353"/>
        <v>49494449.888888888</v>
      </c>
      <c r="AE325" s="560">
        <f t="shared" si="353"/>
        <v>49494449.888888888</v>
      </c>
      <c r="AF325" s="560">
        <f t="shared" si="353"/>
        <v>49494449.888888888</v>
      </c>
      <c r="AG325" s="560">
        <f t="shared" si="353"/>
        <v>49494449.888888888</v>
      </c>
      <c r="AH325" s="560">
        <f t="shared" si="353"/>
        <v>49494449.888888888</v>
      </c>
      <c r="AI325" s="560">
        <f t="shared" si="353"/>
        <v>49494449.888888888</v>
      </c>
      <c r="AJ325" s="548">
        <v>0</v>
      </c>
    </row>
    <row r="326" spans="2:36" ht="60" x14ac:dyDescent="0.25">
      <c r="B326" s="85"/>
      <c r="C326" s="86"/>
      <c r="D326" s="86"/>
      <c r="E326" s="86"/>
      <c r="F326" s="86"/>
      <c r="G326" s="86"/>
      <c r="H326" s="86"/>
      <c r="I326" s="86"/>
      <c r="J326" s="86"/>
      <c r="K326" s="93" t="s">
        <v>113185</v>
      </c>
      <c r="L326" s="88" t="s">
        <v>113170</v>
      </c>
      <c r="M326" s="397" t="s">
        <v>113456</v>
      </c>
      <c r="N326" s="90">
        <v>45662</v>
      </c>
      <c r="O326" s="90" t="s">
        <v>113060</v>
      </c>
      <c r="P326" s="91" t="s">
        <v>113022</v>
      </c>
      <c r="Q326" s="91" t="s">
        <v>113715</v>
      </c>
      <c r="R326" s="114">
        <v>1773272720</v>
      </c>
      <c r="S326" s="530">
        <v>1773272720</v>
      </c>
      <c r="T326" s="435"/>
      <c r="U326" s="93"/>
      <c r="V326" s="136"/>
      <c r="W326" s="359"/>
      <c r="X326" s="560"/>
      <c r="Y326" s="560"/>
      <c r="Z326" s="560"/>
      <c r="AA326" s="560">
        <v>50000000</v>
      </c>
      <c r="AB326" s="560"/>
      <c r="AC326" s="560">
        <v>250000000</v>
      </c>
      <c r="AD326" s="560"/>
      <c r="AE326" s="560">
        <v>520000000</v>
      </c>
      <c r="AF326" s="560"/>
      <c r="AG326" s="560">
        <v>420000000</v>
      </c>
      <c r="AH326" s="560"/>
      <c r="AI326" s="560">
        <v>533272720</v>
      </c>
      <c r="AJ326" s="548">
        <v>0</v>
      </c>
    </row>
    <row r="327" spans="2:36" ht="90" x14ac:dyDescent="0.25">
      <c r="B327" s="85"/>
      <c r="C327" s="86"/>
      <c r="D327" s="86"/>
      <c r="E327" s="86"/>
      <c r="F327" s="86"/>
      <c r="G327" s="86"/>
      <c r="H327" s="86"/>
      <c r="I327" s="86"/>
      <c r="J327" s="86"/>
      <c r="K327" s="93" t="s">
        <v>113185</v>
      </c>
      <c r="L327" s="88">
        <v>81101500</v>
      </c>
      <c r="M327" s="397" t="s">
        <v>113457</v>
      </c>
      <c r="N327" s="90">
        <v>45662</v>
      </c>
      <c r="O327" s="90" t="s">
        <v>113060</v>
      </c>
      <c r="P327" s="91" t="s">
        <v>113022</v>
      </c>
      <c r="Q327" s="91" t="s">
        <v>113716</v>
      </c>
      <c r="R327" s="114">
        <v>184065708</v>
      </c>
      <c r="S327" s="530">
        <v>184065708</v>
      </c>
      <c r="T327" s="435"/>
      <c r="U327" s="93"/>
      <c r="V327" s="136"/>
      <c r="W327" s="359"/>
      <c r="X327" s="560"/>
      <c r="Y327" s="560"/>
      <c r="Z327" s="560"/>
      <c r="AA327" s="560">
        <f>$S$327/8</f>
        <v>23008213.5</v>
      </c>
      <c r="AB327" s="560">
        <f t="shared" ref="AB327:AH327" si="354">$S$327/8</f>
        <v>23008213.5</v>
      </c>
      <c r="AC327" s="560">
        <f t="shared" si="354"/>
        <v>23008213.5</v>
      </c>
      <c r="AD327" s="560">
        <f t="shared" si="354"/>
        <v>23008213.5</v>
      </c>
      <c r="AE327" s="560">
        <f t="shared" si="354"/>
        <v>23008213.5</v>
      </c>
      <c r="AF327" s="560">
        <f t="shared" si="354"/>
        <v>23008213.5</v>
      </c>
      <c r="AG327" s="560">
        <f t="shared" si="354"/>
        <v>23008213.5</v>
      </c>
      <c r="AH327" s="560">
        <f t="shared" si="354"/>
        <v>23008213.5</v>
      </c>
      <c r="AI327" s="560"/>
      <c r="AJ327" s="548">
        <v>0</v>
      </c>
    </row>
    <row r="328" spans="2:36" ht="60" x14ac:dyDescent="0.25">
      <c r="B328" s="85"/>
      <c r="C328" s="86"/>
      <c r="D328" s="86"/>
      <c r="E328" s="86"/>
      <c r="F328" s="86"/>
      <c r="G328" s="86"/>
      <c r="H328" s="86"/>
      <c r="I328" s="86"/>
      <c r="J328" s="86"/>
      <c r="K328" s="93" t="s">
        <v>113185</v>
      </c>
      <c r="L328" s="88" t="s">
        <v>113170</v>
      </c>
      <c r="M328" s="397" t="s">
        <v>113458</v>
      </c>
      <c r="N328" s="90">
        <v>45662</v>
      </c>
      <c r="O328" s="90" t="s">
        <v>113060</v>
      </c>
      <c r="P328" s="91" t="s">
        <v>113022</v>
      </c>
      <c r="Q328" s="91" t="s">
        <v>113715</v>
      </c>
      <c r="R328" s="114">
        <v>1510274233</v>
      </c>
      <c r="S328" s="530">
        <v>1510274233</v>
      </c>
      <c r="T328" s="435"/>
      <c r="U328" s="93"/>
      <c r="V328" s="136"/>
      <c r="W328" s="359"/>
      <c r="X328" s="560"/>
      <c r="Y328" s="560"/>
      <c r="Z328" s="560"/>
      <c r="AA328" s="560">
        <v>50000000</v>
      </c>
      <c r="AB328" s="560"/>
      <c r="AC328" s="560">
        <v>250000000</v>
      </c>
      <c r="AD328" s="560"/>
      <c r="AE328" s="560">
        <v>520000000</v>
      </c>
      <c r="AF328" s="560"/>
      <c r="AG328" s="560">
        <v>520000000</v>
      </c>
      <c r="AH328" s="560"/>
      <c r="AI328" s="560">
        <v>170274233</v>
      </c>
      <c r="AJ328" s="548">
        <v>0</v>
      </c>
    </row>
    <row r="329" spans="2:36" ht="90" x14ac:dyDescent="0.25">
      <c r="B329" s="85"/>
      <c r="C329" s="86"/>
      <c r="D329" s="86"/>
      <c r="E329" s="86"/>
      <c r="F329" s="86"/>
      <c r="G329" s="86"/>
      <c r="H329" s="86"/>
      <c r="I329" s="86"/>
      <c r="J329" s="86"/>
      <c r="K329" s="93" t="s">
        <v>113185</v>
      </c>
      <c r="L329" s="88">
        <v>81101500</v>
      </c>
      <c r="M329" s="397" t="s">
        <v>113459</v>
      </c>
      <c r="N329" s="90">
        <v>45662</v>
      </c>
      <c r="O329" s="90" t="s">
        <v>113060</v>
      </c>
      <c r="P329" s="91" t="s">
        <v>113022</v>
      </c>
      <c r="Q329" s="91" t="s">
        <v>113716</v>
      </c>
      <c r="R329" s="114">
        <v>170000000</v>
      </c>
      <c r="S329" s="530">
        <v>170000000</v>
      </c>
      <c r="T329" s="435"/>
      <c r="U329" s="93"/>
      <c r="V329" s="136"/>
      <c r="W329" s="359"/>
      <c r="X329" s="560"/>
      <c r="Y329" s="560"/>
      <c r="Z329" s="560"/>
      <c r="AA329" s="560">
        <f>$S$329/8</f>
        <v>21250000</v>
      </c>
      <c r="AB329" s="560">
        <f t="shared" ref="AB329:AH329" si="355">$S$329/8</f>
        <v>21250000</v>
      </c>
      <c r="AC329" s="560">
        <f t="shared" si="355"/>
        <v>21250000</v>
      </c>
      <c r="AD329" s="560">
        <f t="shared" si="355"/>
        <v>21250000</v>
      </c>
      <c r="AE329" s="560">
        <f t="shared" si="355"/>
        <v>21250000</v>
      </c>
      <c r="AF329" s="560">
        <f t="shared" si="355"/>
        <v>21250000</v>
      </c>
      <c r="AG329" s="560">
        <f t="shared" si="355"/>
        <v>21250000</v>
      </c>
      <c r="AH329" s="560">
        <f t="shared" si="355"/>
        <v>21250000</v>
      </c>
      <c r="AI329" s="560"/>
      <c r="AJ329" s="548">
        <v>0</v>
      </c>
    </row>
    <row r="330" spans="2:36" ht="60" x14ac:dyDescent="0.25">
      <c r="B330" s="85"/>
      <c r="C330" s="86"/>
      <c r="D330" s="86"/>
      <c r="E330" s="86"/>
      <c r="F330" s="86"/>
      <c r="G330" s="86"/>
      <c r="H330" s="86"/>
      <c r="I330" s="86"/>
      <c r="J330" s="86"/>
      <c r="K330" s="93" t="s">
        <v>113185</v>
      </c>
      <c r="L330" s="88" t="s">
        <v>113170</v>
      </c>
      <c r="M330" s="397" t="s">
        <v>113717</v>
      </c>
      <c r="N330" s="90">
        <v>45662</v>
      </c>
      <c r="O330" s="90" t="s">
        <v>113060</v>
      </c>
      <c r="P330" s="91" t="s">
        <v>113022</v>
      </c>
      <c r="Q330" s="91" t="s">
        <v>113715</v>
      </c>
      <c r="R330" s="114">
        <v>3170285360</v>
      </c>
      <c r="S330" s="530">
        <v>3170285360</v>
      </c>
      <c r="T330" s="435"/>
      <c r="U330" s="93"/>
      <c r="V330" s="136"/>
      <c r="W330" s="359"/>
      <c r="X330" s="560"/>
      <c r="Y330" s="560"/>
      <c r="Z330" s="560"/>
      <c r="AA330" s="560">
        <v>100000000</v>
      </c>
      <c r="AB330" s="560"/>
      <c r="AC330" s="560">
        <v>500000000</v>
      </c>
      <c r="AD330" s="560"/>
      <c r="AE330" s="560">
        <v>700000000</v>
      </c>
      <c r="AF330" s="560">
        <v>500000000</v>
      </c>
      <c r="AG330" s="560">
        <v>800000000</v>
      </c>
      <c r="AH330" s="560"/>
      <c r="AI330" s="560">
        <v>570285360</v>
      </c>
      <c r="AJ330" s="548">
        <v>0</v>
      </c>
    </row>
    <row r="331" spans="2:36" ht="105" x14ac:dyDescent="0.25">
      <c r="B331" s="85"/>
      <c r="C331" s="86"/>
      <c r="D331" s="86"/>
      <c r="E331" s="86"/>
      <c r="F331" s="86"/>
      <c r="G331" s="86"/>
      <c r="H331" s="86"/>
      <c r="I331" s="86"/>
      <c r="J331" s="86"/>
      <c r="K331" s="93" t="s">
        <v>113185</v>
      </c>
      <c r="L331" s="88">
        <v>81101500</v>
      </c>
      <c r="M331" s="397" t="s">
        <v>113461</v>
      </c>
      <c r="N331" s="90">
        <v>45662</v>
      </c>
      <c r="O331" s="90" t="s">
        <v>113060</v>
      </c>
      <c r="P331" s="91" t="s">
        <v>113022</v>
      </c>
      <c r="Q331" s="91" t="s">
        <v>113716</v>
      </c>
      <c r="R331" s="114">
        <v>355000000</v>
      </c>
      <c r="S331" s="530">
        <v>355000000</v>
      </c>
      <c r="T331" s="435"/>
      <c r="U331" s="93"/>
      <c r="V331" s="136"/>
      <c r="W331" s="359"/>
      <c r="X331" s="560"/>
      <c r="Y331" s="560"/>
      <c r="Z331" s="560"/>
      <c r="AA331" s="560">
        <f>$S$331/9</f>
        <v>39444444.444444448</v>
      </c>
      <c r="AB331" s="560">
        <f t="shared" ref="AB331:AI331" si="356">$S$331/9</f>
        <v>39444444.444444448</v>
      </c>
      <c r="AC331" s="560">
        <f t="shared" si="356"/>
        <v>39444444.444444448</v>
      </c>
      <c r="AD331" s="560">
        <f t="shared" si="356"/>
        <v>39444444.444444448</v>
      </c>
      <c r="AE331" s="560">
        <f t="shared" si="356"/>
        <v>39444444.444444448</v>
      </c>
      <c r="AF331" s="560">
        <f t="shared" si="356"/>
        <v>39444444.444444448</v>
      </c>
      <c r="AG331" s="560">
        <f t="shared" si="356"/>
        <v>39444444.444444448</v>
      </c>
      <c r="AH331" s="560">
        <f t="shared" si="356"/>
        <v>39444444.444444448</v>
      </c>
      <c r="AI331" s="560">
        <f t="shared" si="356"/>
        <v>39444444.444444448</v>
      </c>
      <c r="AJ331" s="548">
        <v>0</v>
      </c>
    </row>
    <row r="332" spans="2:36" ht="60" x14ac:dyDescent="0.25">
      <c r="B332" s="85"/>
      <c r="C332" s="86"/>
      <c r="D332" s="86"/>
      <c r="E332" s="86"/>
      <c r="F332" s="86"/>
      <c r="G332" s="86"/>
      <c r="H332" s="86"/>
      <c r="I332" s="86"/>
      <c r="J332" s="86"/>
      <c r="K332" s="93" t="s">
        <v>113185</v>
      </c>
      <c r="L332" s="88" t="s">
        <v>113170</v>
      </c>
      <c r="M332" s="397" t="s">
        <v>113718</v>
      </c>
      <c r="N332" s="90">
        <v>45662</v>
      </c>
      <c r="O332" s="90" t="s">
        <v>113060</v>
      </c>
      <c r="P332" s="91" t="s">
        <v>113022</v>
      </c>
      <c r="Q332" s="91" t="s">
        <v>113715</v>
      </c>
      <c r="R332" s="114">
        <v>3360110000</v>
      </c>
      <c r="S332" s="530">
        <v>3360110000</v>
      </c>
      <c r="T332" s="435"/>
      <c r="U332" s="93"/>
      <c r="V332" s="136"/>
      <c r="W332" s="359"/>
      <c r="X332" s="560"/>
      <c r="Y332" s="560"/>
      <c r="Z332" s="560"/>
      <c r="AA332" s="560">
        <v>120000000</v>
      </c>
      <c r="AB332" s="560"/>
      <c r="AC332" s="560">
        <v>650000000</v>
      </c>
      <c r="AD332" s="560"/>
      <c r="AE332" s="560">
        <v>700000000</v>
      </c>
      <c r="AF332" s="560"/>
      <c r="AG332" s="560">
        <v>850000000</v>
      </c>
      <c r="AH332" s="560"/>
      <c r="AI332" s="560">
        <v>1040110000</v>
      </c>
      <c r="AJ332" s="548">
        <v>0</v>
      </c>
    </row>
    <row r="333" spans="2:36" ht="90" x14ac:dyDescent="0.25">
      <c r="B333" s="85"/>
      <c r="C333" s="86"/>
      <c r="D333" s="86"/>
      <c r="E333" s="86"/>
      <c r="F333" s="86"/>
      <c r="G333" s="86"/>
      <c r="H333" s="86"/>
      <c r="I333" s="86"/>
      <c r="J333" s="86"/>
      <c r="K333" s="93" t="s">
        <v>113185</v>
      </c>
      <c r="L333" s="88">
        <v>81101500</v>
      </c>
      <c r="M333" s="397" t="s">
        <v>113719</v>
      </c>
      <c r="N333" s="90">
        <v>45662</v>
      </c>
      <c r="O333" s="90" t="s">
        <v>113060</v>
      </c>
      <c r="P333" s="91" t="s">
        <v>113022</v>
      </c>
      <c r="Q333" s="91" t="s">
        <v>113716</v>
      </c>
      <c r="R333" s="114">
        <v>375000000</v>
      </c>
      <c r="S333" s="530">
        <v>375000000</v>
      </c>
      <c r="T333" s="435"/>
      <c r="U333" s="93"/>
      <c r="V333" s="136"/>
      <c r="W333" s="359"/>
      <c r="X333" s="560"/>
      <c r="Y333" s="560"/>
      <c r="Z333" s="560"/>
      <c r="AA333" s="560">
        <f>$S$333/9</f>
        <v>41666666.666666664</v>
      </c>
      <c r="AB333" s="560">
        <f t="shared" ref="AB333:AI333" si="357">$S$333/9</f>
        <v>41666666.666666664</v>
      </c>
      <c r="AC333" s="560">
        <f t="shared" si="357"/>
        <v>41666666.666666664</v>
      </c>
      <c r="AD333" s="560">
        <f t="shared" si="357"/>
        <v>41666666.666666664</v>
      </c>
      <c r="AE333" s="560">
        <f t="shared" si="357"/>
        <v>41666666.666666664</v>
      </c>
      <c r="AF333" s="560">
        <f t="shared" si="357"/>
        <v>41666666.666666664</v>
      </c>
      <c r="AG333" s="560">
        <f t="shared" si="357"/>
        <v>41666666.666666664</v>
      </c>
      <c r="AH333" s="560">
        <f t="shared" si="357"/>
        <v>41666666.666666664</v>
      </c>
      <c r="AI333" s="560">
        <f t="shared" si="357"/>
        <v>41666666.666666664</v>
      </c>
      <c r="AJ333" s="548">
        <v>0</v>
      </c>
    </row>
    <row r="334" spans="2:36" ht="45" x14ac:dyDescent="0.25">
      <c r="B334" s="85"/>
      <c r="C334" s="86"/>
      <c r="D334" s="86"/>
      <c r="E334" s="86"/>
      <c r="F334" s="86"/>
      <c r="G334" s="86"/>
      <c r="H334" s="86"/>
      <c r="I334" s="86"/>
      <c r="J334" s="86"/>
      <c r="K334" s="93" t="s">
        <v>113185</v>
      </c>
      <c r="L334" s="88" t="s">
        <v>113170</v>
      </c>
      <c r="M334" s="397" t="s">
        <v>113465</v>
      </c>
      <c r="N334" s="90">
        <v>45693</v>
      </c>
      <c r="O334" s="90" t="s">
        <v>113060</v>
      </c>
      <c r="P334" s="91" t="s">
        <v>113002</v>
      </c>
      <c r="Q334" s="91" t="s">
        <v>113715</v>
      </c>
      <c r="R334" s="114">
        <f>2000000000+810815635</f>
        <v>2810815635</v>
      </c>
      <c r="S334" s="530">
        <v>2750000000</v>
      </c>
      <c r="T334" s="435"/>
      <c r="U334" s="93"/>
      <c r="V334" s="136"/>
      <c r="W334" s="359"/>
      <c r="X334" s="560"/>
      <c r="Y334" s="560"/>
      <c r="Z334" s="560">
        <v>250000000</v>
      </c>
      <c r="AA334" s="560">
        <v>380000000</v>
      </c>
      <c r="AB334" s="560">
        <v>420000000</v>
      </c>
      <c r="AC334" s="560"/>
      <c r="AD334" s="560">
        <v>120000000</v>
      </c>
      <c r="AE334" s="560">
        <v>280000000</v>
      </c>
      <c r="AF334" s="560">
        <v>520000000</v>
      </c>
      <c r="AG334" s="560"/>
      <c r="AH334" s="560">
        <v>780000000</v>
      </c>
      <c r="AI334" s="560"/>
      <c r="AJ334" s="548">
        <v>0</v>
      </c>
    </row>
    <row r="335" spans="2:36" ht="75" x14ac:dyDescent="0.25">
      <c r="B335" s="85"/>
      <c r="C335" s="86"/>
      <c r="D335" s="86"/>
      <c r="E335" s="86"/>
      <c r="F335" s="86"/>
      <c r="G335" s="86"/>
      <c r="H335" s="86"/>
      <c r="I335" s="86"/>
      <c r="J335" s="86"/>
      <c r="K335" s="93" t="s">
        <v>113185</v>
      </c>
      <c r="L335" s="88">
        <v>81101500</v>
      </c>
      <c r="M335" s="397" t="s">
        <v>113466</v>
      </c>
      <c r="N335" s="90">
        <v>45662</v>
      </c>
      <c r="O335" s="90" t="s">
        <v>113060</v>
      </c>
      <c r="P335" s="91" t="s">
        <v>113022</v>
      </c>
      <c r="Q335" s="91" t="s">
        <v>113716</v>
      </c>
      <c r="R335" s="114">
        <v>195000000</v>
      </c>
      <c r="S335" s="530">
        <v>200000000</v>
      </c>
      <c r="T335" s="435"/>
      <c r="U335" s="93"/>
      <c r="V335" s="136"/>
      <c r="W335" s="359"/>
      <c r="X335" s="560"/>
      <c r="Y335" s="560"/>
      <c r="Z335" s="560">
        <f>$S$335/9</f>
        <v>22222222.222222224</v>
      </c>
      <c r="AA335" s="560">
        <f t="shared" ref="AA335:AH335" si="358">$S$335/9</f>
        <v>22222222.222222224</v>
      </c>
      <c r="AB335" s="560">
        <f t="shared" si="358"/>
        <v>22222222.222222224</v>
      </c>
      <c r="AC335" s="560">
        <f t="shared" si="358"/>
        <v>22222222.222222224</v>
      </c>
      <c r="AD335" s="560">
        <f t="shared" si="358"/>
        <v>22222222.222222224</v>
      </c>
      <c r="AE335" s="560">
        <f t="shared" si="358"/>
        <v>22222222.222222224</v>
      </c>
      <c r="AF335" s="560">
        <f t="shared" si="358"/>
        <v>22222222.222222224</v>
      </c>
      <c r="AG335" s="560">
        <f t="shared" si="358"/>
        <v>22222222.222222224</v>
      </c>
      <c r="AH335" s="560">
        <f t="shared" si="358"/>
        <v>22222222.222222224</v>
      </c>
      <c r="AI335" s="560"/>
      <c r="AJ335" s="548">
        <v>0</v>
      </c>
    </row>
    <row r="336" spans="2:36" ht="60" x14ac:dyDescent="0.25">
      <c r="B336" s="85"/>
      <c r="C336" s="86"/>
      <c r="D336" s="86"/>
      <c r="E336" s="86"/>
      <c r="F336" s="86"/>
      <c r="G336" s="86"/>
      <c r="H336" s="86"/>
      <c r="I336" s="86"/>
      <c r="J336" s="86"/>
      <c r="K336" s="93" t="s">
        <v>113185</v>
      </c>
      <c r="L336" s="88" t="s">
        <v>113170</v>
      </c>
      <c r="M336" s="397" t="s">
        <v>113720</v>
      </c>
      <c r="N336" s="90">
        <v>45693</v>
      </c>
      <c r="O336" s="90" t="s">
        <v>113060</v>
      </c>
      <c r="P336" s="91" t="s">
        <v>113155</v>
      </c>
      <c r="Q336" s="91" t="s">
        <v>113715</v>
      </c>
      <c r="R336" s="114">
        <v>700000000</v>
      </c>
      <c r="S336" s="530">
        <v>680015635</v>
      </c>
      <c r="T336" s="435"/>
      <c r="U336" s="93"/>
      <c r="V336" s="136"/>
      <c r="W336" s="359"/>
      <c r="X336" s="560"/>
      <c r="Y336" s="560"/>
      <c r="Z336" s="560"/>
      <c r="AA336" s="560"/>
      <c r="AB336" s="560"/>
      <c r="AC336" s="560"/>
      <c r="AD336" s="560">
        <v>120000000</v>
      </c>
      <c r="AE336" s="560">
        <v>150000000</v>
      </c>
      <c r="AF336" s="560">
        <v>175000000</v>
      </c>
      <c r="AG336" s="560">
        <v>235015635</v>
      </c>
      <c r="AH336" s="560"/>
      <c r="AI336" s="560"/>
      <c r="AJ336" s="548">
        <v>0</v>
      </c>
    </row>
    <row r="337" spans="2:36" ht="88.5" customHeight="1" x14ac:dyDescent="0.25">
      <c r="B337" s="85"/>
      <c r="C337" s="86"/>
      <c r="D337" s="86"/>
      <c r="E337" s="86"/>
      <c r="F337" s="86"/>
      <c r="G337" s="86"/>
      <c r="H337" s="86"/>
      <c r="I337" s="86"/>
      <c r="J337" s="86"/>
      <c r="K337" s="93" t="s">
        <v>113185</v>
      </c>
      <c r="L337" s="88">
        <v>81101500</v>
      </c>
      <c r="M337" s="397" t="s">
        <v>113721</v>
      </c>
      <c r="N337" s="90">
        <v>45662</v>
      </c>
      <c r="O337" s="90" t="s">
        <v>113060</v>
      </c>
      <c r="P337" s="91" t="s">
        <v>113022</v>
      </c>
      <c r="Q337" s="91" t="s">
        <v>113716</v>
      </c>
      <c r="R337" s="114">
        <v>110000000</v>
      </c>
      <c r="S337" s="530">
        <v>110000000</v>
      </c>
      <c r="T337" s="435"/>
      <c r="U337" s="93"/>
      <c r="V337" s="136"/>
      <c r="W337" s="359"/>
      <c r="X337" s="560"/>
      <c r="Y337" s="560"/>
      <c r="Z337" s="560"/>
      <c r="AA337" s="560"/>
      <c r="AB337" s="560"/>
      <c r="AC337" s="560"/>
      <c r="AD337" s="560">
        <f>$S$337/4</f>
        <v>27500000</v>
      </c>
      <c r="AE337" s="560">
        <f t="shared" ref="AE337:AG337" si="359">$S$337/4</f>
        <v>27500000</v>
      </c>
      <c r="AF337" s="560">
        <f t="shared" si="359"/>
        <v>27500000</v>
      </c>
      <c r="AG337" s="560">
        <f t="shared" si="359"/>
        <v>27500000</v>
      </c>
      <c r="AH337" s="560"/>
      <c r="AI337" s="560"/>
      <c r="AJ337" s="548">
        <v>0</v>
      </c>
    </row>
    <row r="338" spans="2:36" ht="75" x14ac:dyDescent="0.25">
      <c r="B338" s="85"/>
      <c r="C338" s="86"/>
      <c r="D338" s="86"/>
      <c r="E338" s="86"/>
      <c r="F338" s="86"/>
      <c r="G338" s="86"/>
      <c r="H338" s="86"/>
      <c r="I338" s="86"/>
      <c r="J338" s="86"/>
      <c r="K338" s="93" t="s">
        <v>113185</v>
      </c>
      <c r="L338" s="88" t="s">
        <v>113722</v>
      </c>
      <c r="M338" s="397" t="s">
        <v>113467</v>
      </c>
      <c r="N338" s="90">
        <v>45662</v>
      </c>
      <c r="O338" s="91" t="s">
        <v>113203</v>
      </c>
      <c r="P338" s="91" t="s">
        <v>113004</v>
      </c>
      <c r="Q338" s="91" t="s">
        <v>113498</v>
      </c>
      <c r="R338" s="114"/>
      <c r="S338" s="530">
        <v>38700000</v>
      </c>
      <c r="T338" s="435"/>
      <c r="U338" s="93"/>
      <c r="V338" s="136"/>
      <c r="W338" s="359"/>
      <c r="X338" s="560">
        <f>$S$338/9</f>
        <v>4300000</v>
      </c>
      <c r="Y338" s="560">
        <f>$S$338/9</f>
        <v>4300000</v>
      </c>
      <c r="Z338" s="560">
        <f t="shared" ref="Z338:AF338" si="360">$S$338/9</f>
        <v>4300000</v>
      </c>
      <c r="AA338" s="560">
        <f t="shared" si="360"/>
        <v>4300000</v>
      </c>
      <c r="AB338" s="560">
        <f t="shared" si="360"/>
        <v>4300000</v>
      </c>
      <c r="AC338" s="560">
        <f t="shared" si="360"/>
        <v>4300000</v>
      </c>
      <c r="AD338" s="560">
        <f t="shared" si="360"/>
        <v>4300000</v>
      </c>
      <c r="AE338" s="560">
        <f t="shared" si="360"/>
        <v>4300000</v>
      </c>
      <c r="AF338" s="560">
        <f t="shared" si="360"/>
        <v>4300000</v>
      </c>
      <c r="AG338" s="560"/>
      <c r="AH338" s="560"/>
      <c r="AI338" s="560"/>
      <c r="AJ338" s="548">
        <v>0</v>
      </c>
    </row>
    <row r="339" spans="2:36" ht="75" x14ac:dyDescent="0.25">
      <c r="B339" s="85"/>
      <c r="C339" s="86"/>
      <c r="D339" s="86"/>
      <c r="E339" s="86"/>
      <c r="F339" s="86"/>
      <c r="G339" s="86"/>
      <c r="H339" s="86"/>
      <c r="I339" s="86"/>
      <c r="J339" s="86"/>
      <c r="K339" s="93" t="s">
        <v>113185</v>
      </c>
      <c r="L339" s="88" t="s">
        <v>113722</v>
      </c>
      <c r="M339" s="397" t="s">
        <v>113467</v>
      </c>
      <c r="N339" s="90">
        <v>45693</v>
      </c>
      <c r="O339" s="91" t="s">
        <v>113037</v>
      </c>
      <c r="P339" s="91" t="s">
        <v>113817</v>
      </c>
      <c r="Q339" s="91" t="s">
        <v>113498</v>
      </c>
      <c r="R339" s="114"/>
      <c r="S339" s="530">
        <v>34400000</v>
      </c>
      <c r="T339" s="435"/>
      <c r="U339" s="93"/>
      <c r="V339" s="136"/>
      <c r="W339" s="359"/>
      <c r="X339" s="560"/>
      <c r="Y339" s="560">
        <f>$S$339/8</f>
        <v>4300000</v>
      </c>
      <c r="Z339" s="560">
        <f>$S$339/8</f>
        <v>4300000</v>
      </c>
      <c r="AA339" s="560">
        <f t="shared" ref="AA339:AF339" si="361">$S$339/8</f>
        <v>4300000</v>
      </c>
      <c r="AB339" s="560">
        <f t="shared" si="361"/>
        <v>4300000</v>
      </c>
      <c r="AC339" s="560">
        <f t="shared" si="361"/>
        <v>4300000</v>
      </c>
      <c r="AD339" s="560">
        <f t="shared" si="361"/>
        <v>4300000</v>
      </c>
      <c r="AE339" s="560">
        <f t="shared" si="361"/>
        <v>4300000</v>
      </c>
      <c r="AF339" s="560">
        <f t="shared" si="361"/>
        <v>4300000</v>
      </c>
      <c r="AG339" s="560"/>
      <c r="AH339" s="560"/>
      <c r="AI339" s="560"/>
      <c r="AJ339" s="548">
        <v>0</v>
      </c>
    </row>
    <row r="340" spans="2:36" ht="75" x14ac:dyDescent="0.25">
      <c r="B340" s="85"/>
      <c r="C340" s="86"/>
      <c r="D340" s="86"/>
      <c r="E340" s="86"/>
      <c r="F340" s="86"/>
      <c r="G340" s="86"/>
      <c r="H340" s="86"/>
      <c r="I340" s="86"/>
      <c r="J340" s="86"/>
      <c r="K340" s="93" t="s">
        <v>113185</v>
      </c>
      <c r="L340" s="88" t="s">
        <v>113722</v>
      </c>
      <c r="M340" s="397" t="s">
        <v>113468</v>
      </c>
      <c r="N340" s="90">
        <v>45662</v>
      </c>
      <c r="O340" s="91" t="s">
        <v>113203</v>
      </c>
      <c r="P340" s="91" t="s">
        <v>113022</v>
      </c>
      <c r="Q340" s="91" t="s">
        <v>113498</v>
      </c>
      <c r="R340" s="114"/>
      <c r="S340" s="530">
        <v>43000000</v>
      </c>
      <c r="T340" s="435"/>
      <c r="U340" s="93"/>
      <c r="V340" s="136"/>
      <c r="W340" s="359"/>
      <c r="X340" s="560"/>
      <c r="Y340" s="560">
        <f>$S$340/10</f>
        <v>4300000</v>
      </c>
      <c r="Z340" s="560">
        <f t="shared" ref="Z340:AH340" si="362">$S$340/10</f>
        <v>4300000</v>
      </c>
      <c r="AA340" s="560">
        <f t="shared" si="362"/>
        <v>4300000</v>
      </c>
      <c r="AB340" s="560">
        <f t="shared" si="362"/>
        <v>4300000</v>
      </c>
      <c r="AC340" s="560">
        <f t="shared" si="362"/>
        <v>4300000</v>
      </c>
      <c r="AD340" s="560">
        <f t="shared" si="362"/>
        <v>4300000</v>
      </c>
      <c r="AE340" s="560">
        <f t="shared" si="362"/>
        <v>4300000</v>
      </c>
      <c r="AF340" s="560">
        <f t="shared" si="362"/>
        <v>4300000</v>
      </c>
      <c r="AG340" s="560">
        <f t="shared" si="362"/>
        <v>4300000</v>
      </c>
      <c r="AH340" s="560">
        <f t="shared" si="362"/>
        <v>4300000</v>
      </c>
      <c r="AI340" s="560"/>
      <c r="AJ340" s="548">
        <v>0</v>
      </c>
    </row>
    <row r="341" spans="2:36" ht="75" x14ac:dyDescent="0.25">
      <c r="B341" s="85"/>
      <c r="C341" s="86"/>
      <c r="D341" s="86"/>
      <c r="E341" s="86"/>
      <c r="F341" s="86"/>
      <c r="G341" s="86"/>
      <c r="H341" s="86"/>
      <c r="I341" s="86"/>
      <c r="J341" s="86"/>
      <c r="K341" s="93" t="s">
        <v>113185</v>
      </c>
      <c r="L341" s="88" t="s">
        <v>113722</v>
      </c>
      <c r="M341" s="397" t="s">
        <v>113469</v>
      </c>
      <c r="N341" s="90">
        <v>45662</v>
      </c>
      <c r="O341" s="91" t="s">
        <v>113203</v>
      </c>
      <c r="P341" s="91" t="s">
        <v>113022</v>
      </c>
      <c r="Q341" s="91" t="s">
        <v>113498</v>
      </c>
      <c r="R341" s="114"/>
      <c r="S341" s="530">
        <v>43000000</v>
      </c>
      <c r="T341" s="435"/>
      <c r="U341" s="93"/>
      <c r="V341" s="136"/>
      <c r="W341" s="359"/>
      <c r="X341" s="560"/>
      <c r="Y341" s="560">
        <f>$S$341/10</f>
        <v>4300000</v>
      </c>
      <c r="Z341" s="560">
        <f t="shared" ref="Z341:AH341" si="363">$S$341/10</f>
        <v>4300000</v>
      </c>
      <c r="AA341" s="560">
        <f t="shared" si="363"/>
        <v>4300000</v>
      </c>
      <c r="AB341" s="560">
        <f t="shared" si="363"/>
        <v>4300000</v>
      </c>
      <c r="AC341" s="560">
        <f t="shared" si="363"/>
        <v>4300000</v>
      </c>
      <c r="AD341" s="560">
        <f t="shared" si="363"/>
        <v>4300000</v>
      </c>
      <c r="AE341" s="560">
        <f t="shared" si="363"/>
        <v>4300000</v>
      </c>
      <c r="AF341" s="560">
        <f t="shared" si="363"/>
        <v>4300000</v>
      </c>
      <c r="AG341" s="560">
        <f t="shared" si="363"/>
        <v>4300000</v>
      </c>
      <c r="AH341" s="560">
        <f t="shared" si="363"/>
        <v>4300000</v>
      </c>
      <c r="AI341" s="560"/>
      <c r="AJ341" s="548">
        <v>0</v>
      </c>
    </row>
    <row r="342" spans="2:36" ht="75" x14ac:dyDescent="0.25">
      <c r="B342" s="85"/>
      <c r="C342" s="86"/>
      <c r="D342" s="86"/>
      <c r="E342" s="86"/>
      <c r="F342" s="86"/>
      <c r="G342" s="86"/>
      <c r="H342" s="86"/>
      <c r="I342" s="86"/>
      <c r="J342" s="86"/>
      <c r="K342" s="93" t="s">
        <v>113185</v>
      </c>
      <c r="L342" s="88" t="s">
        <v>113722</v>
      </c>
      <c r="M342" s="397" t="s">
        <v>113470</v>
      </c>
      <c r="N342" s="90">
        <v>45693</v>
      </c>
      <c r="O342" s="91" t="s">
        <v>113037</v>
      </c>
      <c r="P342" s="91" t="s">
        <v>113022</v>
      </c>
      <c r="Q342" s="91" t="s">
        <v>113498</v>
      </c>
      <c r="R342" s="114"/>
      <c r="S342" s="530">
        <v>43000000</v>
      </c>
      <c r="T342" s="435"/>
      <c r="U342" s="93"/>
      <c r="V342" s="136"/>
      <c r="W342" s="359"/>
      <c r="X342" s="560"/>
      <c r="Y342" s="560">
        <f>$S$342/10</f>
        <v>4300000</v>
      </c>
      <c r="Z342" s="560">
        <f t="shared" ref="Z342:AH342" si="364">$S$342/10</f>
        <v>4300000</v>
      </c>
      <c r="AA342" s="560">
        <f t="shared" si="364"/>
        <v>4300000</v>
      </c>
      <c r="AB342" s="560">
        <f t="shared" si="364"/>
        <v>4300000</v>
      </c>
      <c r="AC342" s="560">
        <f t="shared" si="364"/>
        <v>4300000</v>
      </c>
      <c r="AD342" s="560">
        <f t="shared" si="364"/>
        <v>4300000</v>
      </c>
      <c r="AE342" s="560">
        <f t="shared" si="364"/>
        <v>4300000</v>
      </c>
      <c r="AF342" s="560">
        <f t="shared" si="364"/>
        <v>4300000</v>
      </c>
      <c r="AG342" s="560">
        <f t="shared" si="364"/>
        <v>4300000</v>
      </c>
      <c r="AH342" s="560">
        <f t="shared" si="364"/>
        <v>4300000</v>
      </c>
      <c r="AI342" s="560"/>
      <c r="AJ342" s="548">
        <v>0</v>
      </c>
    </row>
    <row r="343" spans="2:36" ht="75" x14ac:dyDescent="0.25">
      <c r="B343" s="85"/>
      <c r="C343" s="86"/>
      <c r="D343" s="86"/>
      <c r="E343" s="86"/>
      <c r="F343" s="86"/>
      <c r="G343" s="86"/>
      <c r="H343" s="86"/>
      <c r="I343" s="86"/>
      <c r="J343" s="86"/>
      <c r="K343" s="93" t="s">
        <v>113185</v>
      </c>
      <c r="L343" s="88" t="s">
        <v>113722</v>
      </c>
      <c r="M343" s="397" t="s">
        <v>113471</v>
      </c>
      <c r="N343" s="90">
        <v>45662</v>
      </c>
      <c r="O343" s="91" t="s">
        <v>113203</v>
      </c>
      <c r="P343" s="91" t="s">
        <v>113022</v>
      </c>
      <c r="Q343" s="91" t="s">
        <v>113498</v>
      </c>
      <c r="R343" s="114"/>
      <c r="S343" s="530">
        <v>43000000</v>
      </c>
      <c r="T343" s="435"/>
      <c r="U343" s="93"/>
      <c r="V343" s="136"/>
      <c r="W343" s="359"/>
      <c r="X343" s="560"/>
      <c r="Y343" s="560">
        <f>$S$343/10</f>
        <v>4300000</v>
      </c>
      <c r="Z343" s="560">
        <f t="shared" ref="Z343:AH343" si="365">$S$343/10</f>
        <v>4300000</v>
      </c>
      <c r="AA343" s="560">
        <f t="shared" si="365"/>
        <v>4300000</v>
      </c>
      <c r="AB343" s="560">
        <f t="shared" si="365"/>
        <v>4300000</v>
      </c>
      <c r="AC343" s="560">
        <f t="shared" si="365"/>
        <v>4300000</v>
      </c>
      <c r="AD343" s="560">
        <f t="shared" si="365"/>
        <v>4300000</v>
      </c>
      <c r="AE343" s="560">
        <f t="shared" si="365"/>
        <v>4300000</v>
      </c>
      <c r="AF343" s="560">
        <f t="shared" si="365"/>
        <v>4300000</v>
      </c>
      <c r="AG343" s="560">
        <f t="shared" si="365"/>
        <v>4300000</v>
      </c>
      <c r="AH343" s="560">
        <f t="shared" si="365"/>
        <v>4300000</v>
      </c>
      <c r="AI343" s="560"/>
      <c r="AJ343" s="548">
        <v>0</v>
      </c>
    </row>
    <row r="344" spans="2:36" ht="75" x14ac:dyDescent="0.25">
      <c r="B344" s="85"/>
      <c r="C344" s="86"/>
      <c r="D344" s="86"/>
      <c r="E344" s="86"/>
      <c r="F344" s="86"/>
      <c r="G344" s="86"/>
      <c r="H344" s="86"/>
      <c r="I344" s="86"/>
      <c r="J344" s="86"/>
      <c r="K344" s="93" t="s">
        <v>113185</v>
      </c>
      <c r="L344" s="88" t="s">
        <v>113722</v>
      </c>
      <c r="M344" s="397" t="s">
        <v>113471</v>
      </c>
      <c r="N344" s="90">
        <v>45693</v>
      </c>
      <c r="O344" s="91" t="s">
        <v>113037</v>
      </c>
      <c r="P344" s="91" t="s">
        <v>113022</v>
      </c>
      <c r="Q344" s="91" t="s">
        <v>113498</v>
      </c>
      <c r="R344" s="114"/>
      <c r="S344" s="530">
        <v>43000000</v>
      </c>
      <c r="T344" s="435"/>
      <c r="U344" s="93"/>
      <c r="V344" s="136"/>
      <c r="W344" s="359"/>
      <c r="X344" s="560"/>
      <c r="Y344" s="560">
        <f>$S$344/10</f>
        <v>4300000</v>
      </c>
      <c r="Z344" s="560">
        <f t="shared" ref="Z344:AH344" si="366">$S$344/10</f>
        <v>4300000</v>
      </c>
      <c r="AA344" s="560">
        <f t="shared" si="366"/>
        <v>4300000</v>
      </c>
      <c r="AB344" s="560">
        <f t="shared" si="366"/>
        <v>4300000</v>
      </c>
      <c r="AC344" s="560">
        <f t="shared" si="366"/>
        <v>4300000</v>
      </c>
      <c r="AD344" s="560">
        <f t="shared" si="366"/>
        <v>4300000</v>
      </c>
      <c r="AE344" s="560">
        <f t="shared" si="366"/>
        <v>4300000</v>
      </c>
      <c r="AF344" s="560">
        <f t="shared" si="366"/>
        <v>4300000</v>
      </c>
      <c r="AG344" s="560">
        <f t="shared" si="366"/>
        <v>4300000</v>
      </c>
      <c r="AH344" s="560">
        <f t="shared" si="366"/>
        <v>4300000</v>
      </c>
      <c r="AI344" s="560"/>
      <c r="AJ344" s="548">
        <v>0</v>
      </c>
    </row>
    <row r="345" spans="2:36" ht="75" x14ac:dyDescent="0.25">
      <c r="B345" s="85"/>
      <c r="C345" s="86"/>
      <c r="D345" s="86"/>
      <c r="E345" s="86"/>
      <c r="F345" s="86"/>
      <c r="G345" s="86"/>
      <c r="H345" s="86"/>
      <c r="I345" s="86"/>
      <c r="J345" s="86"/>
      <c r="K345" s="93" t="s">
        <v>113185</v>
      </c>
      <c r="L345" s="88" t="s">
        <v>113722</v>
      </c>
      <c r="M345" s="397" t="s">
        <v>113471</v>
      </c>
      <c r="N345" s="90">
        <v>45693</v>
      </c>
      <c r="O345" s="91" t="s">
        <v>113037</v>
      </c>
      <c r="P345" s="91" t="s">
        <v>113022</v>
      </c>
      <c r="Q345" s="91" t="s">
        <v>113498</v>
      </c>
      <c r="R345" s="543"/>
      <c r="S345" s="530">
        <v>43000000</v>
      </c>
      <c r="T345" s="435"/>
      <c r="U345" s="93"/>
      <c r="V345" s="136"/>
      <c r="W345" s="359"/>
      <c r="X345" s="560"/>
      <c r="Y345" s="560">
        <f>$S$345/10</f>
        <v>4300000</v>
      </c>
      <c r="Z345" s="560">
        <f t="shared" ref="Z345:AH345" si="367">$S$345/10</f>
        <v>4300000</v>
      </c>
      <c r="AA345" s="560">
        <f t="shared" si="367"/>
        <v>4300000</v>
      </c>
      <c r="AB345" s="560">
        <f t="shared" si="367"/>
        <v>4300000</v>
      </c>
      <c r="AC345" s="560">
        <f t="shared" si="367"/>
        <v>4300000</v>
      </c>
      <c r="AD345" s="560">
        <f t="shared" si="367"/>
        <v>4300000</v>
      </c>
      <c r="AE345" s="560">
        <f t="shared" si="367"/>
        <v>4300000</v>
      </c>
      <c r="AF345" s="560">
        <f t="shared" si="367"/>
        <v>4300000</v>
      </c>
      <c r="AG345" s="560">
        <f t="shared" si="367"/>
        <v>4300000</v>
      </c>
      <c r="AH345" s="560">
        <f t="shared" si="367"/>
        <v>4300000</v>
      </c>
      <c r="AI345" s="560"/>
      <c r="AJ345" s="548">
        <v>0</v>
      </c>
    </row>
    <row r="346" spans="2:36" ht="75" x14ac:dyDescent="0.25">
      <c r="B346" s="85"/>
      <c r="C346" s="86"/>
      <c r="D346" s="86"/>
      <c r="E346" s="86"/>
      <c r="F346" s="86"/>
      <c r="G346" s="86"/>
      <c r="H346" s="86"/>
      <c r="I346" s="86"/>
      <c r="J346" s="86"/>
      <c r="K346" s="93" t="s">
        <v>113185</v>
      </c>
      <c r="L346" s="88" t="s">
        <v>113722</v>
      </c>
      <c r="M346" s="397" t="s">
        <v>113472</v>
      </c>
      <c r="N346" s="90">
        <v>45662</v>
      </c>
      <c r="O346" s="91" t="s">
        <v>113203</v>
      </c>
      <c r="P346" s="91" t="s">
        <v>113022</v>
      </c>
      <c r="Q346" s="91" t="s">
        <v>113498</v>
      </c>
      <c r="R346" s="543"/>
      <c r="S346" s="530">
        <v>43000000</v>
      </c>
      <c r="T346" s="435"/>
      <c r="U346" s="93"/>
      <c r="V346" s="136"/>
      <c r="W346" s="359"/>
      <c r="X346" s="560">
        <f>$S$346/10</f>
        <v>4300000</v>
      </c>
      <c r="Y346" s="560">
        <f t="shared" ref="Y346:AH347" si="368">$S$346/10</f>
        <v>4300000</v>
      </c>
      <c r="Z346" s="560">
        <f t="shared" si="368"/>
        <v>4300000</v>
      </c>
      <c r="AA346" s="560">
        <f t="shared" si="368"/>
        <v>4300000</v>
      </c>
      <c r="AB346" s="560">
        <f t="shared" si="368"/>
        <v>4300000</v>
      </c>
      <c r="AC346" s="560">
        <f t="shared" si="368"/>
        <v>4300000</v>
      </c>
      <c r="AD346" s="560">
        <f t="shared" si="368"/>
        <v>4300000</v>
      </c>
      <c r="AE346" s="560">
        <f t="shared" si="368"/>
        <v>4300000</v>
      </c>
      <c r="AF346" s="560">
        <f t="shared" si="368"/>
        <v>4300000</v>
      </c>
      <c r="AG346" s="560">
        <f t="shared" si="368"/>
        <v>4300000</v>
      </c>
      <c r="AH346" s="560"/>
      <c r="AI346" s="560"/>
      <c r="AJ346" s="548">
        <v>0</v>
      </c>
    </row>
    <row r="347" spans="2:36" ht="75" x14ac:dyDescent="0.25">
      <c r="B347" s="85"/>
      <c r="C347" s="86"/>
      <c r="D347" s="86"/>
      <c r="E347" s="86"/>
      <c r="F347" s="86"/>
      <c r="G347" s="86"/>
      <c r="H347" s="86"/>
      <c r="I347" s="86"/>
      <c r="J347" s="86"/>
      <c r="K347" s="93" t="s">
        <v>113185</v>
      </c>
      <c r="L347" s="88" t="s">
        <v>113722</v>
      </c>
      <c r="M347" s="397" t="s">
        <v>113472</v>
      </c>
      <c r="N347" s="90">
        <v>45662</v>
      </c>
      <c r="O347" s="91" t="s">
        <v>113203</v>
      </c>
      <c r="P347" s="91" t="s">
        <v>113022</v>
      </c>
      <c r="Q347" s="91" t="s">
        <v>113498</v>
      </c>
      <c r="R347" s="114"/>
      <c r="S347" s="530">
        <v>43000000</v>
      </c>
      <c r="T347" s="435"/>
      <c r="U347" s="93"/>
      <c r="V347" s="136"/>
      <c r="W347" s="359"/>
      <c r="X347" s="560"/>
      <c r="Y347" s="560">
        <f>$S$346/10</f>
        <v>4300000</v>
      </c>
      <c r="Z347" s="560">
        <f t="shared" si="368"/>
        <v>4300000</v>
      </c>
      <c r="AA347" s="560">
        <f t="shared" si="368"/>
        <v>4300000</v>
      </c>
      <c r="AB347" s="560">
        <f t="shared" si="368"/>
        <v>4300000</v>
      </c>
      <c r="AC347" s="560">
        <f t="shared" si="368"/>
        <v>4300000</v>
      </c>
      <c r="AD347" s="560">
        <f t="shared" si="368"/>
        <v>4300000</v>
      </c>
      <c r="AE347" s="560">
        <f t="shared" si="368"/>
        <v>4300000</v>
      </c>
      <c r="AF347" s="560">
        <f t="shared" si="368"/>
        <v>4300000</v>
      </c>
      <c r="AG347" s="560">
        <f t="shared" si="368"/>
        <v>4300000</v>
      </c>
      <c r="AH347" s="560">
        <f t="shared" si="368"/>
        <v>4300000</v>
      </c>
      <c r="AI347" s="560"/>
      <c r="AJ347" s="548">
        <v>0</v>
      </c>
    </row>
    <row r="348" spans="2:36" ht="75" x14ac:dyDescent="0.25">
      <c r="B348" s="85"/>
      <c r="C348" s="86"/>
      <c r="D348" s="86"/>
      <c r="E348" s="86"/>
      <c r="F348" s="86"/>
      <c r="G348" s="86"/>
      <c r="H348" s="86"/>
      <c r="I348" s="86"/>
      <c r="J348" s="86"/>
      <c r="K348" s="93" t="s">
        <v>113185</v>
      </c>
      <c r="L348" s="88" t="s">
        <v>113722</v>
      </c>
      <c r="M348" s="397" t="s">
        <v>113473</v>
      </c>
      <c r="N348" s="90">
        <v>45719</v>
      </c>
      <c r="O348" s="91" t="s">
        <v>113001</v>
      </c>
      <c r="P348" s="91" t="s">
        <v>113045</v>
      </c>
      <c r="Q348" s="91" t="s">
        <v>113498</v>
      </c>
      <c r="R348" s="543"/>
      <c r="S348" s="530">
        <v>8600000</v>
      </c>
      <c r="T348" s="435"/>
      <c r="U348" s="93"/>
      <c r="V348" s="136"/>
      <c r="W348" s="359"/>
      <c r="X348" s="560"/>
      <c r="Y348" s="560"/>
      <c r="Z348" s="560">
        <v>4300000</v>
      </c>
      <c r="AA348" s="560">
        <v>4300000</v>
      </c>
      <c r="AB348" s="560"/>
      <c r="AC348" s="560"/>
      <c r="AD348" s="560"/>
      <c r="AE348" s="560"/>
      <c r="AF348" s="560"/>
      <c r="AG348" s="560"/>
      <c r="AH348" s="560"/>
      <c r="AI348" s="560"/>
      <c r="AJ348" s="548">
        <v>0</v>
      </c>
    </row>
    <row r="349" spans="2:36" ht="75" x14ac:dyDescent="0.25">
      <c r="B349" s="85"/>
      <c r="C349" s="86"/>
      <c r="D349" s="86"/>
      <c r="E349" s="86"/>
      <c r="F349" s="86"/>
      <c r="G349" s="86"/>
      <c r="H349" s="86"/>
      <c r="I349" s="86"/>
      <c r="J349" s="86"/>
      <c r="K349" s="93" t="s">
        <v>113185</v>
      </c>
      <c r="L349" s="88" t="s">
        <v>113722</v>
      </c>
      <c r="M349" s="397" t="s">
        <v>113474</v>
      </c>
      <c r="N349" s="90">
        <v>45693</v>
      </c>
      <c r="O349" s="91" t="s">
        <v>113037</v>
      </c>
      <c r="P349" s="91" t="s">
        <v>113022</v>
      </c>
      <c r="Q349" s="91" t="s">
        <v>113498</v>
      </c>
      <c r="R349" s="114"/>
      <c r="S349" s="530">
        <v>34000000</v>
      </c>
      <c r="T349" s="435"/>
      <c r="U349" s="93"/>
      <c r="V349" s="136"/>
      <c r="W349" s="359"/>
      <c r="X349" s="560"/>
      <c r="Y349" s="560">
        <f>$S$349/10</f>
        <v>3400000</v>
      </c>
      <c r="Z349" s="560">
        <f t="shared" ref="Z349:AG349" si="369">$S$349/10</f>
        <v>3400000</v>
      </c>
      <c r="AA349" s="560">
        <f t="shared" si="369"/>
        <v>3400000</v>
      </c>
      <c r="AB349" s="560">
        <f t="shared" si="369"/>
        <v>3400000</v>
      </c>
      <c r="AC349" s="560">
        <f t="shared" si="369"/>
        <v>3400000</v>
      </c>
      <c r="AD349" s="560">
        <f t="shared" si="369"/>
        <v>3400000</v>
      </c>
      <c r="AE349" s="560">
        <f t="shared" si="369"/>
        <v>3400000</v>
      </c>
      <c r="AF349" s="560">
        <f t="shared" si="369"/>
        <v>3400000</v>
      </c>
      <c r="AG349" s="560">
        <f t="shared" si="369"/>
        <v>3400000</v>
      </c>
      <c r="AH349" s="560">
        <f>$S$349/10</f>
        <v>3400000</v>
      </c>
      <c r="AI349" s="560"/>
      <c r="AJ349" s="548">
        <v>0</v>
      </c>
    </row>
    <row r="350" spans="2:36" ht="75" x14ac:dyDescent="0.25">
      <c r="B350" s="85"/>
      <c r="C350" s="86"/>
      <c r="D350" s="86"/>
      <c r="E350" s="86"/>
      <c r="F350" s="86"/>
      <c r="G350" s="86"/>
      <c r="H350" s="86"/>
      <c r="I350" s="86"/>
      <c r="J350" s="86"/>
      <c r="K350" s="93" t="s">
        <v>113185</v>
      </c>
      <c r="L350" s="88" t="s">
        <v>113722</v>
      </c>
      <c r="M350" s="397" t="s">
        <v>113475</v>
      </c>
      <c r="N350" s="90">
        <v>45662</v>
      </c>
      <c r="O350" s="91" t="s">
        <v>113203</v>
      </c>
      <c r="P350" s="91" t="s">
        <v>113022</v>
      </c>
      <c r="Q350" s="91" t="s">
        <v>113498</v>
      </c>
      <c r="R350" s="114"/>
      <c r="S350" s="530">
        <v>34000000</v>
      </c>
      <c r="T350" s="435"/>
      <c r="U350" s="93"/>
      <c r="V350" s="136"/>
      <c r="W350" s="359"/>
      <c r="X350" s="560"/>
      <c r="Y350" s="560">
        <f>$S$350/10</f>
        <v>3400000</v>
      </c>
      <c r="Z350" s="560">
        <f t="shared" ref="Z350:AH350" si="370">$S$350/10</f>
        <v>3400000</v>
      </c>
      <c r="AA350" s="560">
        <f t="shared" si="370"/>
        <v>3400000</v>
      </c>
      <c r="AB350" s="560">
        <f t="shared" si="370"/>
        <v>3400000</v>
      </c>
      <c r="AC350" s="560">
        <f t="shared" si="370"/>
        <v>3400000</v>
      </c>
      <c r="AD350" s="560">
        <f t="shared" si="370"/>
        <v>3400000</v>
      </c>
      <c r="AE350" s="560">
        <f t="shared" si="370"/>
        <v>3400000</v>
      </c>
      <c r="AF350" s="560">
        <f t="shared" si="370"/>
        <v>3400000</v>
      </c>
      <c r="AG350" s="560">
        <f t="shared" si="370"/>
        <v>3400000</v>
      </c>
      <c r="AH350" s="560">
        <f t="shared" si="370"/>
        <v>3400000</v>
      </c>
      <c r="AI350" s="560"/>
      <c r="AJ350" s="548">
        <v>0</v>
      </c>
    </row>
    <row r="351" spans="2:36" ht="75" x14ac:dyDescent="0.25">
      <c r="B351" s="85"/>
      <c r="C351" s="86"/>
      <c r="D351" s="86"/>
      <c r="E351" s="86"/>
      <c r="F351" s="86"/>
      <c r="G351" s="86"/>
      <c r="H351" s="86"/>
      <c r="I351" s="86"/>
      <c r="J351" s="86"/>
      <c r="K351" s="93" t="s">
        <v>113185</v>
      </c>
      <c r="L351" s="88" t="s">
        <v>113722</v>
      </c>
      <c r="M351" s="397" t="s">
        <v>113475</v>
      </c>
      <c r="N351" s="90">
        <v>45662</v>
      </c>
      <c r="O351" s="91" t="s">
        <v>113203</v>
      </c>
      <c r="P351" s="91" t="s">
        <v>113022</v>
      </c>
      <c r="Q351" s="91" t="s">
        <v>113498</v>
      </c>
      <c r="R351" s="543"/>
      <c r="S351" s="530">
        <v>34000000</v>
      </c>
      <c r="T351" s="435"/>
      <c r="U351" s="93"/>
      <c r="V351" s="136"/>
      <c r="W351" s="359"/>
      <c r="X351" s="560"/>
      <c r="Y351" s="560">
        <f>$S$351/10</f>
        <v>3400000</v>
      </c>
      <c r="Z351" s="560">
        <f t="shared" ref="Z351:AH351" si="371">$S$351/10</f>
        <v>3400000</v>
      </c>
      <c r="AA351" s="560">
        <f t="shared" si="371"/>
        <v>3400000</v>
      </c>
      <c r="AB351" s="560">
        <f t="shared" si="371"/>
        <v>3400000</v>
      </c>
      <c r="AC351" s="560">
        <f t="shared" si="371"/>
        <v>3400000</v>
      </c>
      <c r="AD351" s="560">
        <f t="shared" si="371"/>
        <v>3400000</v>
      </c>
      <c r="AE351" s="560">
        <f t="shared" si="371"/>
        <v>3400000</v>
      </c>
      <c r="AF351" s="560">
        <f t="shared" si="371"/>
        <v>3400000</v>
      </c>
      <c r="AG351" s="560">
        <f t="shared" si="371"/>
        <v>3400000</v>
      </c>
      <c r="AH351" s="560">
        <f t="shared" si="371"/>
        <v>3400000</v>
      </c>
      <c r="AI351" s="560"/>
      <c r="AJ351" s="548">
        <v>0</v>
      </c>
    </row>
    <row r="352" spans="2:36" ht="75" x14ac:dyDescent="0.25">
      <c r="B352" s="85"/>
      <c r="C352" s="86"/>
      <c r="D352" s="86"/>
      <c r="E352" s="86"/>
      <c r="F352" s="86"/>
      <c r="G352" s="86"/>
      <c r="H352" s="86"/>
      <c r="I352" s="86"/>
      <c r="J352" s="86"/>
      <c r="K352" s="93" t="s">
        <v>113185</v>
      </c>
      <c r="L352" s="88" t="s">
        <v>113722</v>
      </c>
      <c r="M352" s="397" t="s">
        <v>113477</v>
      </c>
      <c r="N352" s="90">
        <v>45662</v>
      </c>
      <c r="O352" s="91" t="s">
        <v>113203</v>
      </c>
      <c r="P352" s="91" t="s">
        <v>113022</v>
      </c>
      <c r="Q352" s="91" t="s">
        <v>113498</v>
      </c>
      <c r="R352" s="543"/>
      <c r="S352" s="530">
        <v>60000000</v>
      </c>
      <c r="T352" s="435"/>
      <c r="U352" s="93"/>
      <c r="V352" s="136"/>
      <c r="W352" s="359"/>
      <c r="X352" s="560"/>
      <c r="Y352" s="560">
        <f>$S$352/10</f>
        <v>6000000</v>
      </c>
      <c r="Z352" s="560">
        <f t="shared" ref="Z352:AH352" si="372">$S$352/10</f>
        <v>6000000</v>
      </c>
      <c r="AA352" s="560">
        <f t="shared" si="372"/>
        <v>6000000</v>
      </c>
      <c r="AB352" s="560">
        <f t="shared" si="372"/>
        <v>6000000</v>
      </c>
      <c r="AC352" s="560">
        <f t="shared" si="372"/>
        <v>6000000</v>
      </c>
      <c r="AD352" s="560">
        <f t="shared" si="372"/>
        <v>6000000</v>
      </c>
      <c r="AE352" s="560">
        <f t="shared" si="372"/>
        <v>6000000</v>
      </c>
      <c r="AF352" s="560">
        <f t="shared" si="372"/>
        <v>6000000</v>
      </c>
      <c r="AG352" s="560">
        <f t="shared" si="372"/>
        <v>6000000</v>
      </c>
      <c r="AH352" s="560">
        <f t="shared" si="372"/>
        <v>6000000</v>
      </c>
      <c r="AI352" s="560"/>
      <c r="AJ352" s="548">
        <v>0</v>
      </c>
    </row>
    <row r="353" spans="2:36" ht="75" x14ac:dyDescent="0.25">
      <c r="B353" s="85"/>
      <c r="C353" s="86"/>
      <c r="D353" s="86"/>
      <c r="E353" s="86"/>
      <c r="F353" s="86"/>
      <c r="G353" s="86"/>
      <c r="H353" s="86"/>
      <c r="I353" s="86"/>
      <c r="J353" s="86"/>
      <c r="K353" s="93" t="s">
        <v>113185</v>
      </c>
      <c r="L353" s="88" t="s">
        <v>113722</v>
      </c>
      <c r="M353" s="397" t="s">
        <v>113478</v>
      </c>
      <c r="N353" s="90">
        <v>45662</v>
      </c>
      <c r="O353" s="91" t="s">
        <v>113203</v>
      </c>
      <c r="P353" s="91" t="s">
        <v>113022</v>
      </c>
      <c r="Q353" s="91" t="s">
        <v>113498</v>
      </c>
      <c r="R353" s="543"/>
      <c r="S353" s="530">
        <v>60000000</v>
      </c>
      <c r="T353" s="435"/>
      <c r="U353" s="93"/>
      <c r="V353" s="136"/>
      <c r="W353" s="359"/>
      <c r="X353" s="560"/>
      <c r="Y353" s="560">
        <f>$S$353/10</f>
        <v>6000000</v>
      </c>
      <c r="Z353" s="560">
        <f t="shared" ref="Z353:AH353" si="373">$S$353/10</f>
        <v>6000000</v>
      </c>
      <c r="AA353" s="560">
        <f t="shared" si="373"/>
        <v>6000000</v>
      </c>
      <c r="AB353" s="560">
        <f t="shared" si="373"/>
        <v>6000000</v>
      </c>
      <c r="AC353" s="560">
        <f t="shared" si="373"/>
        <v>6000000</v>
      </c>
      <c r="AD353" s="560">
        <f t="shared" si="373"/>
        <v>6000000</v>
      </c>
      <c r="AE353" s="560">
        <f t="shared" si="373"/>
        <v>6000000</v>
      </c>
      <c r="AF353" s="560">
        <f t="shared" si="373"/>
        <v>6000000</v>
      </c>
      <c r="AG353" s="560">
        <f t="shared" si="373"/>
        <v>6000000</v>
      </c>
      <c r="AH353" s="560">
        <f t="shared" si="373"/>
        <v>6000000</v>
      </c>
      <c r="AI353" s="560"/>
      <c r="AJ353" s="548">
        <v>0</v>
      </c>
    </row>
    <row r="354" spans="2:36" ht="75" x14ac:dyDescent="0.25">
      <c r="B354" s="85"/>
      <c r="C354" s="86"/>
      <c r="D354" s="86"/>
      <c r="E354" s="86"/>
      <c r="F354" s="86"/>
      <c r="G354" s="86"/>
      <c r="H354" s="86"/>
      <c r="I354" s="86"/>
      <c r="J354" s="86"/>
      <c r="K354" s="93" t="s">
        <v>113185</v>
      </c>
      <c r="L354" s="88" t="s">
        <v>113722</v>
      </c>
      <c r="M354" s="397" t="s">
        <v>113479</v>
      </c>
      <c r="N354" s="90">
        <v>45662</v>
      </c>
      <c r="O354" s="91" t="s">
        <v>113203</v>
      </c>
      <c r="P354" s="91" t="s">
        <v>113022</v>
      </c>
      <c r="Q354" s="91" t="s">
        <v>113498</v>
      </c>
      <c r="R354" s="114"/>
      <c r="S354" s="530">
        <v>60000000</v>
      </c>
      <c r="T354" s="435"/>
      <c r="U354" s="93"/>
      <c r="V354" s="136"/>
      <c r="W354" s="359"/>
      <c r="X354" s="560"/>
      <c r="Y354" s="560">
        <f>$S$354/10</f>
        <v>6000000</v>
      </c>
      <c r="Z354" s="560">
        <f t="shared" ref="Z354:AH354" si="374">$S$354/10</f>
        <v>6000000</v>
      </c>
      <c r="AA354" s="560">
        <f t="shared" si="374"/>
        <v>6000000</v>
      </c>
      <c r="AB354" s="560">
        <f t="shared" si="374"/>
        <v>6000000</v>
      </c>
      <c r="AC354" s="560">
        <f t="shared" si="374"/>
        <v>6000000</v>
      </c>
      <c r="AD354" s="560">
        <f t="shared" si="374"/>
        <v>6000000</v>
      </c>
      <c r="AE354" s="560">
        <f t="shared" si="374"/>
        <v>6000000</v>
      </c>
      <c r="AF354" s="560">
        <f t="shared" si="374"/>
        <v>6000000</v>
      </c>
      <c r="AG354" s="560">
        <f t="shared" si="374"/>
        <v>6000000</v>
      </c>
      <c r="AH354" s="560">
        <f t="shared" si="374"/>
        <v>6000000</v>
      </c>
      <c r="AI354" s="560"/>
      <c r="AJ354" s="548">
        <v>0</v>
      </c>
    </row>
    <row r="355" spans="2:36" ht="75" x14ac:dyDescent="0.25">
      <c r="B355" s="85"/>
      <c r="C355" s="86"/>
      <c r="D355" s="86"/>
      <c r="E355" s="86"/>
      <c r="F355" s="86"/>
      <c r="G355" s="86"/>
      <c r="H355" s="86"/>
      <c r="I355" s="86"/>
      <c r="J355" s="86"/>
      <c r="K355" s="93" t="s">
        <v>113185</v>
      </c>
      <c r="L355" s="88" t="s">
        <v>113722</v>
      </c>
      <c r="M355" s="397" t="s">
        <v>113479</v>
      </c>
      <c r="N355" s="90">
        <v>45782</v>
      </c>
      <c r="O355" s="91" t="s">
        <v>113203</v>
      </c>
      <c r="P355" s="91" t="s">
        <v>113155</v>
      </c>
      <c r="Q355" s="91" t="s">
        <v>113498</v>
      </c>
      <c r="R355" s="543"/>
      <c r="S355" s="530">
        <v>30000000</v>
      </c>
      <c r="T355" s="435"/>
      <c r="U355" s="93"/>
      <c r="V355" s="136"/>
      <c r="W355" s="359"/>
      <c r="X355" s="560"/>
      <c r="Y355" s="560"/>
      <c r="Z355" s="560"/>
      <c r="AA355" s="560"/>
      <c r="AB355" s="560"/>
      <c r="AC355" s="560">
        <f>$S$355/5</f>
        <v>6000000</v>
      </c>
      <c r="AD355" s="560">
        <f t="shared" ref="AD355:AG355" si="375">$S$355/5</f>
        <v>6000000</v>
      </c>
      <c r="AE355" s="560">
        <f t="shared" si="375"/>
        <v>6000000</v>
      </c>
      <c r="AF355" s="560">
        <f t="shared" si="375"/>
        <v>6000000</v>
      </c>
      <c r="AG355" s="560">
        <f t="shared" si="375"/>
        <v>6000000</v>
      </c>
      <c r="AH355" s="560"/>
      <c r="AI355" s="560"/>
      <c r="AJ355" s="548">
        <v>0</v>
      </c>
    </row>
    <row r="356" spans="2:36" ht="75" x14ac:dyDescent="0.25">
      <c r="B356" s="85"/>
      <c r="C356" s="86"/>
      <c r="D356" s="86"/>
      <c r="E356" s="86"/>
      <c r="F356" s="86"/>
      <c r="G356" s="86"/>
      <c r="H356" s="86"/>
      <c r="I356" s="86"/>
      <c r="J356" s="86"/>
      <c r="K356" s="93" t="s">
        <v>113185</v>
      </c>
      <c r="L356" s="88" t="s">
        <v>113722</v>
      </c>
      <c r="M356" s="397" t="s">
        <v>113480</v>
      </c>
      <c r="N356" s="90">
        <v>45689</v>
      </c>
      <c r="O356" s="91" t="s">
        <v>113037</v>
      </c>
      <c r="P356" s="91" t="s">
        <v>113818</v>
      </c>
      <c r="Q356" s="91" t="s">
        <v>113498</v>
      </c>
      <c r="R356" s="543"/>
      <c r="S356" s="530">
        <v>54000000</v>
      </c>
      <c r="T356" s="435"/>
      <c r="U356" s="93"/>
      <c r="V356" s="136"/>
      <c r="W356" s="359"/>
      <c r="X356" s="560">
        <f>$S$356/9</f>
        <v>6000000</v>
      </c>
      <c r="Y356" s="560">
        <f t="shared" ref="Y356:AF356" si="376">$S$356/9</f>
        <v>6000000</v>
      </c>
      <c r="Z356" s="560">
        <f t="shared" si="376"/>
        <v>6000000</v>
      </c>
      <c r="AA356" s="560">
        <f t="shared" si="376"/>
        <v>6000000</v>
      </c>
      <c r="AB356" s="560">
        <f t="shared" si="376"/>
        <v>6000000</v>
      </c>
      <c r="AC356" s="560">
        <f t="shared" si="376"/>
        <v>6000000</v>
      </c>
      <c r="AD356" s="560">
        <f t="shared" si="376"/>
        <v>6000000</v>
      </c>
      <c r="AE356" s="560">
        <f t="shared" si="376"/>
        <v>6000000</v>
      </c>
      <c r="AF356" s="560">
        <f t="shared" si="376"/>
        <v>6000000</v>
      </c>
      <c r="AG356" s="560"/>
      <c r="AH356" s="560"/>
      <c r="AI356" s="560"/>
      <c r="AJ356" s="548">
        <v>0</v>
      </c>
    </row>
    <row r="357" spans="2:36" ht="75" x14ac:dyDescent="0.25">
      <c r="B357" s="85"/>
      <c r="C357" s="86"/>
      <c r="D357" s="86"/>
      <c r="E357" s="86"/>
      <c r="F357" s="86"/>
      <c r="G357" s="86"/>
      <c r="H357" s="86"/>
      <c r="I357" s="86"/>
      <c r="J357" s="86"/>
      <c r="K357" s="93" t="s">
        <v>113185</v>
      </c>
      <c r="L357" s="88" t="s">
        <v>113819</v>
      </c>
      <c r="M357" s="397" t="s">
        <v>113480</v>
      </c>
      <c r="N357" s="90">
        <v>45662</v>
      </c>
      <c r="O357" s="91" t="s">
        <v>113203</v>
      </c>
      <c r="P357" s="91" t="s">
        <v>113816</v>
      </c>
      <c r="Q357" s="91" t="s">
        <v>113498</v>
      </c>
      <c r="R357" s="543"/>
      <c r="S357" s="530">
        <v>36000000</v>
      </c>
      <c r="T357" s="435"/>
      <c r="U357" s="93"/>
      <c r="V357" s="136"/>
      <c r="W357" s="359"/>
      <c r="X357" s="560">
        <f>$S$357/6</f>
        <v>6000000</v>
      </c>
      <c r="Y357" s="560">
        <f t="shared" ref="Y357:AC357" si="377">$S$357/6</f>
        <v>6000000</v>
      </c>
      <c r="Z357" s="560">
        <f t="shared" si="377"/>
        <v>6000000</v>
      </c>
      <c r="AA357" s="560">
        <f t="shared" si="377"/>
        <v>6000000</v>
      </c>
      <c r="AB357" s="560">
        <f t="shared" si="377"/>
        <v>6000000</v>
      </c>
      <c r="AC357" s="560">
        <f t="shared" si="377"/>
        <v>6000000</v>
      </c>
      <c r="AD357" s="560"/>
      <c r="AE357" s="560"/>
      <c r="AF357" s="560"/>
      <c r="AG357" s="560"/>
      <c r="AH357" s="560"/>
      <c r="AI357" s="560"/>
      <c r="AJ357" s="548"/>
    </row>
    <row r="358" spans="2:36" ht="30" x14ac:dyDescent="0.25">
      <c r="B358" s="85"/>
      <c r="C358" s="86"/>
      <c r="D358" s="86"/>
      <c r="E358" s="86"/>
      <c r="F358" s="86"/>
      <c r="G358" s="86"/>
      <c r="H358" s="86"/>
      <c r="I358" s="86"/>
      <c r="J358" s="86"/>
      <c r="K358" s="93" t="s">
        <v>113185</v>
      </c>
      <c r="L358" s="88">
        <v>90121600</v>
      </c>
      <c r="M358" s="398" t="s">
        <v>113481</v>
      </c>
      <c r="N358" s="90">
        <v>45662</v>
      </c>
      <c r="O358" s="90" t="s">
        <v>113060</v>
      </c>
      <c r="P358" s="91" t="s">
        <v>113022</v>
      </c>
      <c r="Q358" s="91" t="s">
        <v>113008</v>
      </c>
      <c r="R358" s="114">
        <v>35000000</v>
      </c>
      <c r="S358" s="530">
        <v>35000000</v>
      </c>
      <c r="T358" s="435"/>
      <c r="U358" s="93"/>
      <c r="V358" s="136"/>
      <c r="W358" s="359"/>
      <c r="X358" s="560"/>
      <c r="Y358" s="560">
        <v>6000000</v>
      </c>
      <c r="Z358" s="560"/>
      <c r="AA358" s="560"/>
      <c r="AB358" s="560"/>
      <c r="AC358" s="560">
        <v>10000000</v>
      </c>
      <c r="AD358" s="560"/>
      <c r="AE358" s="560"/>
      <c r="AF358" s="560">
        <v>10000000</v>
      </c>
      <c r="AG358" s="560"/>
      <c r="AH358" s="560"/>
      <c r="AI358" s="560">
        <v>9000000</v>
      </c>
      <c r="AJ358" s="548">
        <v>0</v>
      </c>
    </row>
    <row r="359" spans="2:36" x14ac:dyDescent="0.25">
      <c r="B359" s="85"/>
      <c r="C359" s="86"/>
      <c r="D359" s="86"/>
      <c r="E359" s="86"/>
      <c r="F359" s="86"/>
      <c r="G359" s="86"/>
      <c r="H359" s="86"/>
      <c r="I359" s="86"/>
      <c r="J359" s="86"/>
      <c r="K359" s="93" t="s">
        <v>113185</v>
      </c>
      <c r="L359" s="88">
        <v>90111500</v>
      </c>
      <c r="M359" s="398" t="s">
        <v>113482</v>
      </c>
      <c r="N359" s="90"/>
      <c r="O359" s="90"/>
      <c r="P359" s="91"/>
      <c r="Q359" s="91"/>
      <c r="R359" s="114">
        <v>45400000</v>
      </c>
      <c r="S359" s="530">
        <v>45400000</v>
      </c>
      <c r="T359" s="435"/>
      <c r="U359" s="93"/>
      <c r="V359" s="136"/>
      <c r="W359" s="359"/>
      <c r="X359" s="560">
        <v>3000000</v>
      </c>
      <c r="Y359" s="560">
        <v>3000000</v>
      </c>
      <c r="Z359" s="560">
        <v>3000000</v>
      </c>
      <c r="AA359" s="560">
        <v>3000000</v>
      </c>
      <c r="AB359" s="560">
        <v>6000000</v>
      </c>
      <c r="AC359" s="560">
        <v>8000000</v>
      </c>
      <c r="AD359" s="560">
        <v>3000000</v>
      </c>
      <c r="AE359" s="560">
        <v>2000000</v>
      </c>
      <c r="AF359" s="560">
        <v>6000000</v>
      </c>
      <c r="AG359" s="560">
        <v>3000000</v>
      </c>
      <c r="AH359" s="560">
        <v>3000000</v>
      </c>
      <c r="AI359" s="560">
        <v>2400000</v>
      </c>
      <c r="AJ359" s="548">
        <v>0</v>
      </c>
    </row>
    <row r="360" spans="2:36" x14ac:dyDescent="0.25">
      <c r="B360" s="85"/>
      <c r="C360" s="86"/>
      <c r="D360" s="86"/>
      <c r="E360" s="86"/>
      <c r="F360" s="86"/>
      <c r="G360" s="86"/>
      <c r="H360" s="86"/>
      <c r="I360" s="86"/>
      <c r="J360" s="86"/>
      <c r="K360" s="93" t="s">
        <v>113185</v>
      </c>
      <c r="L360" s="88"/>
      <c r="M360" s="89" t="s">
        <v>113483</v>
      </c>
      <c r="N360" s="90"/>
      <c r="O360" s="90"/>
      <c r="P360" s="91"/>
      <c r="Q360" s="91"/>
      <c r="R360" s="114">
        <f>360000000+65000000</f>
        <v>425000000</v>
      </c>
      <c r="S360" s="530">
        <v>425000000</v>
      </c>
      <c r="T360" s="435"/>
      <c r="U360" s="93"/>
      <c r="V360" s="136"/>
      <c r="W360" s="359"/>
      <c r="X360" s="560"/>
      <c r="Y360" s="560"/>
      <c r="Z360" s="560">
        <v>300000000</v>
      </c>
      <c r="AA360" s="560"/>
      <c r="AB360" s="560"/>
      <c r="AC360" s="560"/>
      <c r="AD360" s="560"/>
      <c r="AE360" s="560"/>
      <c r="AF360" s="560"/>
      <c r="AG360" s="560">
        <v>125000000</v>
      </c>
      <c r="AH360" s="560"/>
      <c r="AI360" s="560"/>
      <c r="AJ360" s="548">
        <v>0</v>
      </c>
    </row>
    <row r="361" spans="2:36" x14ac:dyDescent="0.25">
      <c r="B361" s="85"/>
      <c r="C361" s="86"/>
      <c r="D361" s="86"/>
      <c r="E361" s="86"/>
      <c r="F361" s="86"/>
      <c r="G361" s="86"/>
      <c r="H361" s="86"/>
      <c r="I361" s="86"/>
      <c r="J361" s="86"/>
      <c r="K361" s="93" t="s">
        <v>113185</v>
      </c>
      <c r="L361" s="88"/>
      <c r="M361" s="89" t="s">
        <v>113032</v>
      </c>
      <c r="N361" s="90"/>
      <c r="O361" s="90"/>
      <c r="P361" s="91"/>
      <c r="Q361" s="91"/>
      <c r="R361" s="114">
        <v>52000000</v>
      </c>
      <c r="S361" s="530">
        <v>52000000</v>
      </c>
      <c r="T361" s="435"/>
      <c r="U361" s="93"/>
      <c r="V361" s="136"/>
      <c r="W361" s="359"/>
      <c r="X361" s="560">
        <v>6000000</v>
      </c>
      <c r="Y361" s="560">
        <v>2000000</v>
      </c>
      <c r="Z361" s="560">
        <v>3000000</v>
      </c>
      <c r="AA361" s="560">
        <v>6000000</v>
      </c>
      <c r="AB361" s="560">
        <v>4000000</v>
      </c>
      <c r="AC361" s="560">
        <v>4000000</v>
      </c>
      <c r="AD361" s="560">
        <v>6000000</v>
      </c>
      <c r="AE361" s="560">
        <v>6000000</v>
      </c>
      <c r="AF361" s="560">
        <v>5000000</v>
      </c>
      <c r="AG361" s="560">
        <v>4000000</v>
      </c>
      <c r="AH361" s="560">
        <v>4000000</v>
      </c>
      <c r="AI361" s="560">
        <v>2000000</v>
      </c>
      <c r="AJ361" s="548">
        <v>0</v>
      </c>
    </row>
    <row r="362" spans="2:36" ht="30" x14ac:dyDescent="0.25">
      <c r="B362" s="248" t="s">
        <v>113163</v>
      </c>
      <c r="C362" s="248">
        <v>1505</v>
      </c>
      <c r="D362" s="297" t="s">
        <v>113167</v>
      </c>
      <c r="E362" s="297" t="s">
        <v>105917</v>
      </c>
      <c r="F362" s="248"/>
      <c r="G362" s="248"/>
      <c r="H362" s="248"/>
      <c r="I362" s="248"/>
      <c r="J362" s="390"/>
      <c r="K362" s="248"/>
      <c r="L362" s="62"/>
      <c r="M362" s="63" t="s">
        <v>113225</v>
      </c>
      <c r="N362" s="64"/>
      <c r="O362" s="64" t="s">
        <v>112995</v>
      </c>
      <c r="P362" s="65"/>
      <c r="Q362" s="65"/>
      <c r="R362" s="280">
        <f>+R363</f>
        <v>17765000000</v>
      </c>
      <c r="S362" s="280">
        <f>+S363</f>
        <v>17765000000</v>
      </c>
      <c r="T362" s="453">
        <f>T363</f>
        <v>17765000000</v>
      </c>
      <c r="U362" s="281"/>
      <c r="V362" s="281"/>
      <c r="W362" s="368"/>
      <c r="X362" s="280">
        <f t="shared" ref="X362:AI362" si="378">+X363</f>
        <v>2000000</v>
      </c>
      <c r="Y362" s="280">
        <f t="shared" si="378"/>
        <v>175000000</v>
      </c>
      <c r="Z362" s="280">
        <f t="shared" si="378"/>
        <v>171680204.59999999</v>
      </c>
      <c r="AA362" s="280">
        <f t="shared" si="378"/>
        <v>195180204.59999999</v>
      </c>
      <c r="AB362" s="280">
        <f t="shared" si="378"/>
        <v>251513537.93333334</v>
      </c>
      <c r="AC362" s="280">
        <f t="shared" si="378"/>
        <v>778513537.9333334</v>
      </c>
      <c r="AD362" s="280">
        <f t="shared" si="378"/>
        <v>1954264537.9333332</v>
      </c>
      <c r="AE362" s="280">
        <f t="shared" si="378"/>
        <v>2969264537.9333334</v>
      </c>
      <c r="AF362" s="280">
        <f t="shared" si="378"/>
        <v>2839264537.9333334</v>
      </c>
      <c r="AG362" s="280">
        <f t="shared" si="378"/>
        <v>3211764537.9333334</v>
      </c>
      <c r="AH362" s="280">
        <f t="shared" si="378"/>
        <v>1983631204.5999999</v>
      </c>
      <c r="AI362" s="280">
        <f t="shared" si="378"/>
        <v>3232923158.5999999</v>
      </c>
      <c r="AJ362" s="548">
        <v>0</v>
      </c>
    </row>
    <row r="363" spans="2:36" ht="15.6" x14ac:dyDescent="0.25">
      <c r="B363" s="283" t="s">
        <v>113163</v>
      </c>
      <c r="C363" s="283">
        <v>1505</v>
      </c>
      <c r="D363" s="283" t="s">
        <v>113167</v>
      </c>
      <c r="E363" s="283" t="s">
        <v>105917</v>
      </c>
      <c r="F363" s="283" t="s">
        <v>113226</v>
      </c>
      <c r="G363" s="283">
        <v>1505006</v>
      </c>
      <c r="H363" s="283"/>
      <c r="I363" s="283"/>
      <c r="J363" s="394"/>
      <c r="K363" s="283"/>
      <c r="L363" s="33"/>
      <c r="M363" s="34" t="s">
        <v>113403</v>
      </c>
      <c r="N363" s="284"/>
      <c r="O363" s="284" t="s">
        <v>112995</v>
      </c>
      <c r="P363" s="285"/>
      <c r="Q363" s="285"/>
      <c r="R363" s="37">
        <f>SUM(R364:R378)</f>
        <v>17765000000</v>
      </c>
      <c r="S363" s="37">
        <f>SUM(S364:S378)</f>
        <v>17765000000</v>
      </c>
      <c r="T363" s="424">
        <v>17765000000</v>
      </c>
      <c r="U363" s="38"/>
      <c r="V363" s="38"/>
      <c r="W363" s="369"/>
      <c r="X363" s="37">
        <f t="shared" ref="X363:Y363" si="379">SUM(X364:X378)</f>
        <v>2000000</v>
      </c>
      <c r="Y363" s="37">
        <f t="shared" si="379"/>
        <v>175000000</v>
      </c>
      <c r="Z363" s="37">
        <f t="shared" ref="Z363:AC363" si="380">SUM(Z364:Z378)</f>
        <v>171680204.59999999</v>
      </c>
      <c r="AA363" s="37">
        <f t="shared" si="380"/>
        <v>195180204.59999999</v>
      </c>
      <c r="AB363" s="37">
        <f t="shared" si="380"/>
        <v>251513537.93333334</v>
      </c>
      <c r="AC363" s="37">
        <f t="shared" si="380"/>
        <v>778513537.9333334</v>
      </c>
      <c r="AD363" s="37">
        <f t="shared" ref="AD363:AI363" si="381">SUM(AD364:AD378)</f>
        <v>1954264537.9333332</v>
      </c>
      <c r="AE363" s="37">
        <f t="shared" si="381"/>
        <v>2969264537.9333334</v>
      </c>
      <c r="AF363" s="37">
        <f t="shared" si="381"/>
        <v>2839264537.9333334</v>
      </c>
      <c r="AG363" s="37">
        <f t="shared" si="381"/>
        <v>3211764537.9333334</v>
      </c>
      <c r="AH363" s="37">
        <f t="shared" si="381"/>
        <v>1983631204.5999999</v>
      </c>
      <c r="AI363" s="37">
        <f t="shared" si="381"/>
        <v>3232923158.5999999</v>
      </c>
      <c r="AJ363" s="548">
        <v>0</v>
      </c>
    </row>
    <row r="364" spans="2:36" ht="60" x14ac:dyDescent="0.25">
      <c r="B364" s="85"/>
      <c r="C364" s="86"/>
      <c r="D364" s="86"/>
      <c r="E364" s="86"/>
      <c r="F364" s="86"/>
      <c r="G364" s="86"/>
      <c r="H364" s="86"/>
      <c r="I364" s="86"/>
      <c r="J364" s="86"/>
      <c r="K364" s="93" t="s">
        <v>113174</v>
      </c>
      <c r="L364" s="88" t="s">
        <v>113170</v>
      </c>
      <c r="M364" s="398" t="s">
        <v>113484</v>
      </c>
      <c r="N364" s="90">
        <v>45662</v>
      </c>
      <c r="O364" s="90" t="s">
        <v>113060</v>
      </c>
      <c r="P364" s="91" t="s">
        <v>113022</v>
      </c>
      <c r="Q364" s="91" t="s">
        <v>113715</v>
      </c>
      <c r="R364" s="114">
        <v>6832400355</v>
      </c>
      <c r="S364" s="530">
        <v>6832400355</v>
      </c>
      <c r="T364" s="435"/>
      <c r="U364" s="287"/>
      <c r="V364" s="288"/>
      <c r="W364" s="318"/>
      <c r="X364" s="560"/>
      <c r="Y364" s="560"/>
      <c r="Z364" s="560"/>
      <c r="AA364" s="560">
        <v>120000000</v>
      </c>
      <c r="AB364" s="560"/>
      <c r="AC364" s="560">
        <v>680000000</v>
      </c>
      <c r="AD364" s="560">
        <v>600000000</v>
      </c>
      <c r="AE364" s="560">
        <v>1500000000</v>
      </c>
      <c r="AF364" s="560">
        <v>870000000</v>
      </c>
      <c r="AG364" s="560">
        <v>1050000000</v>
      </c>
      <c r="AH364" s="560">
        <v>650000000</v>
      </c>
      <c r="AI364" s="560">
        <v>1362400355</v>
      </c>
      <c r="AJ364" s="548">
        <v>0</v>
      </c>
    </row>
    <row r="365" spans="2:36" ht="90" x14ac:dyDescent="0.25">
      <c r="B365" s="85"/>
      <c r="C365" s="86"/>
      <c r="D365" s="86"/>
      <c r="E365" s="86"/>
      <c r="F365" s="86"/>
      <c r="G365" s="86"/>
      <c r="H365" s="86"/>
      <c r="I365" s="86"/>
      <c r="J365" s="86"/>
      <c r="K365" s="93" t="s">
        <v>113174</v>
      </c>
      <c r="L365" s="88">
        <v>81101500</v>
      </c>
      <c r="M365" s="398" t="s">
        <v>113485</v>
      </c>
      <c r="N365" s="90">
        <v>45662</v>
      </c>
      <c r="O365" s="90" t="s">
        <v>113060</v>
      </c>
      <c r="P365" s="91" t="s">
        <v>113022</v>
      </c>
      <c r="Q365" s="91" t="s">
        <v>113716</v>
      </c>
      <c r="R365" s="114">
        <v>566802046</v>
      </c>
      <c r="S365" s="530">
        <v>566802046</v>
      </c>
      <c r="T365" s="435"/>
      <c r="U365" s="287"/>
      <c r="V365" s="288"/>
      <c r="W365" s="318"/>
      <c r="X365" s="560"/>
      <c r="Y365" s="560"/>
      <c r="Z365" s="560">
        <f>$S$365/10</f>
        <v>56680204.600000001</v>
      </c>
      <c r="AA365" s="560">
        <f t="shared" ref="AA365:AI365" si="382">$S$365/10</f>
        <v>56680204.600000001</v>
      </c>
      <c r="AB365" s="560">
        <f t="shared" si="382"/>
        <v>56680204.600000001</v>
      </c>
      <c r="AC365" s="560">
        <f t="shared" si="382"/>
        <v>56680204.600000001</v>
      </c>
      <c r="AD365" s="560">
        <f t="shared" si="382"/>
        <v>56680204.600000001</v>
      </c>
      <c r="AE365" s="560">
        <f t="shared" si="382"/>
        <v>56680204.600000001</v>
      </c>
      <c r="AF365" s="560">
        <f t="shared" si="382"/>
        <v>56680204.600000001</v>
      </c>
      <c r="AG365" s="560">
        <f t="shared" si="382"/>
        <v>56680204.600000001</v>
      </c>
      <c r="AH365" s="560">
        <f t="shared" si="382"/>
        <v>56680204.600000001</v>
      </c>
      <c r="AI365" s="560">
        <f t="shared" si="382"/>
        <v>56680204.600000001</v>
      </c>
      <c r="AJ365" s="548">
        <v>0</v>
      </c>
    </row>
    <row r="366" spans="2:36" ht="45" x14ac:dyDescent="0.25">
      <c r="B366" s="85"/>
      <c r="C366" s="86"/>
      <c r="D366" s="86"/>
      <c r="E366" s="86"/>
      <c r="F366" s="86"/>
      <c r="G366" s="86"/>
      <c r="H366" s="86"/>
      <c r="I366" s="86"/>
      <c r="J366" s="86"/>
      <c r="K366" s="93" t="s">
        <v>113174</v>
      </c>
      <c r="L366" s="88" t="s">
        <v>113170</v>
      </c>
      <c r="M366" s="398" t="s">
        <v>113486</v>
      </c>
      <c r="N366" s="90">
        <v>45813</v>
      </c>
      <c r="O366" s="90" t="s">
        <v>113208</v>
      </c>
      <c r="P366" s="91" t="s">
        <v>113725</v>
      </c>
      <c r="Q366" s="91" t="s">
        <v>113715</v>
      </c>
      <c r="R366" s="114">
        <v>5645494000</v>
      </c>
      <c r="S366" s="530">
        <v>5645494000</v>
      </c>
      <c r="T366" s="435"/>
      <c r="U366" s="287"/>
      <c r="V366" s="525">
        <v>11000000000</v>
      </c>
      <c r="W366" s="318"/>
      <c r="X366" s="560"/>
      <c r="Y366" s="560"/>
      <c r="Z366" s="560"/>
      <c r="AA366" s="560"/>
      <c r="AB366" s="560"/>
      <c r="AC366" s="560"/>
      <c r="AD366" s="560">
        <v>680000000</v>
      </c>
      <c r="AE366" s="560">
        <v>850000000</v>
      </c>
      <c r="AF366" s="560">
        <v>1250000000</v>
      </c>
      <c r="AG366" s="560">
        <v>800000000</v>
      </c>
      <c r="AH366" s="560">
        <v>1075000000</v>
      </c>
      <c r="AI366" s="560">
        <v>990494000</v>
      </c>
      <c r="AJ366" s="548">
        <v>0</v>
      </c>
    </row>
    <row r="367" spans="2:36" ht="60" x14ac:dyDescent="0.25">
      <c r="B367" s="85"/>
      <c r="C367" s="86"/>
      <c r="D367" s="86"/>
      <c r="E367" s="86"/>
      <c r="F367" s="86"/>
      <c r="G367" s="86"/>
      <c r="H367" s="86"/>
      <c r="I367" s="86"/>
      <c r="J367" s="86"/>
      <c r="K367" s="93" t="s">
        <v>113174</v>
      </c>
      <c r="L367" s="88">
        <v>81101500</v>
      </c>
      <c r="M367" s="398" t="s">
        <v>113487</v>
      </c>
      <c r="N367" s="90">
        <v>45813</v>
      </c>
      <c r="O367" s="90" t="s">
        <v>113208</v>
      </c>
      <c r="P367" s="91" t="s">
        <v>113725</v>
      </c>
      <c r="Q367" s="91" t="s">
        <v>113716</v>
      </c>
      <c r="R367" s="114">
        <v>720331546</v>
      </c>
      <c r="S367" s="530">
        <v>720331546</v>
      </c>
      <c r="T367" s="435"/>
      <c r="U367" s="287"/>
      <c r="V367" s="525">
        <v>700000000</v>
      </c>
      <c r="W367" s="318"/>
      <c r="X367" s="560"/>
      <c r="Y367" s="560"/>
      <c r="Z367" s="560"/>
      <c r="AA367" s="560"/>
      <c r="AB367" s="560"/>
      <c r="AC367" s="560"/>
      <c r="AD367" s="560">
        <f>$S$367/6</f>
        <v>120055257.66666667</v>
      </c>
      <c r="AE367" s="560">
        <f t="shared" ref="AE367:AI367" si="383">$S$367/6</f>
        <v>120055257.66666667</v>
      </c>
      <c r="AF367" s="560">
        <f t="shared" si="383"/>
        <v>120055257.66666667</v>
      </c>
      <c r="AG367" s="560">
        <f t="shared" si="383"/>
        <v>120055257.66666667</v>
      </c>
      <c r="AH367" s="560">
        <f t="shared" si="383"/>
        <v>120055257.66666667</v>
      </c>
      <c r="AI367" s="560">
        <f t="shared" si="383"/>
        <v>120055257.66666667</v>
      </c>
      <c r="AJ367" s="548">
        <v>0</v>
      </c>
    </row>
    <row r="368" spans="2:36" ht="45" x14ac:dyDescent="0.25">
      <c r="B368" s="85"/>
      <c r="C368" s="86"/>
      <c r="D368" s="86"/>
      <c r="E368" s="86"/>
      <c r="F368" s="86"/>
      <c r="G368" s="86"/>
      <c r="H368" s="86"/>
      <c r="I368" s="86"/>
      <c r="J368" s="86"/>
      <c r="K368" s="93" t="s">
        <v>113174</v>
      </c>
      <c r="L368" s="88" t="s">
        <v>113170</v>
      </c>
      <c r="M368" s="398" t="s">
        <v>113488</v>
      </c>
      <c r="N368" s="90">
        <v>45721</v>
      </c>
      <c r="O368" s="90" t="s">
        <v>113006</v>
      </c>
      <c r="P368" s="91" t="s">
        <v>113002</v>
      </c>
      <c r="Q368" s="91" t="s">
        <v>113715</v>
      </c>
      <c r="R368" s="543">
        <v>1200000000</v>
      </c>
      <c r="S368" s="530">
        <v>1200000000</v>
      </c>
      <c r="T368" s="435"/>
      <c r="U368" s="139"/>
      <c r="V368" s="114"/>
      <c r="W368" s="318"/>
      <c r="X368" s="560"/>
      <c r="Y368" s="560"/>
      <c r="Z368" s="560"/>
      <c r="AA368" s="560"/>
      <c r="AB368" s="560">
        <v>168000000</v>
      </c>
      <c r="AC368" s="560"/>
      <c r="AD368" s="560">
        <v>320000000</v>
      </c>
      <c r="AE368" s="560"/>
      <c r="AF368" s="560">
        <v>400000000</v>
      </c>
      <c r="AG368" s="560">
        <v>312000000</v>
      </c>
      <c r="AH368" s="560"/>
      <c r="AI368" s="560"/>
      <c r="AJ368" s="548">
        <v>0</v>
      </c>
    </row>
    <row r="369" spans="2:36" ht="75" x14ac:dyDescent="0.25">
      <c r="B369" s="85"/>
      <c r="C369" s="86"/>
      <c r="D369" s="86"/>
      <c r="E369" s="86"/>
      <c r="F369" s="86"/>
      <c r="G369" s="86"/>
      <c r="H369" s="86"/>
      <c r="I369" s="86"/>
      <c r="J369" s="86"/>
      <c r="K369" s="93" t="s">
        <v>113174</v>
      </c>
      <c r="L369" s="88">
        <v>81101500</v>
      </c>
      <c r="M369" s="398" t="s">
        <v>113489</v>
      </c>
      <c r="N369" s="90">
        <v>45721</v>
      </c>
      <c r="O369" s="90" t="s">
        <v>113006</v>
      </c>
      <c r="P369" s="91" t="s">
        <v>113002</v>
      </c>
      <c r="Q369" s="91" t="s">
        <v>113716</v>
      </c>
      <c r="R369" s="543">
        <v>140000000</v>
      </c>
      <c r="S369" s="530">
        <v>140000000</v>
      </c>
      <c r="T369" s="435"/>
      <c r="U369" s="139"/>
      <c r="V369" s="114"/>
      <c r="W369" s="318"/>
      <c r="X369" s="560"/>
      <c r="Y369" s="560"/>
      <c r="Z369" s="560"/>
      <c r="AA369" s="560"/>
      <c r="AB369" s="560">
        <f>$S$369/6</f>
        <v>23333333.333333332</v>
      </c>
      <c r="AC369" s="560">
        <f t="shared" ref="AC369:AG369" si="384">$S$369/6</f>
        <v>23333333.333333332</v>
      </c>
      <c r="AD369" s="560">
        <f t="shared" si="384"/>
        <v>23333333.333333332</v>
      </c>
      <c r="AE369" s="560">
        <f t="shared" si="384"/>
        <v>23333333.333333332</v>
      </c>
      <c r="AF369" s="560">
        <f t="shared" si="384"/>
        <v>23333333.333333332</v>
      </c>
      <c r="AG369" s="560">
        <f t="shared" si="384"/>
        <v>23333333.333333332</v>
      </c>
      <c r="AH369" s="560"/>
      <c r="AI369" s="560"/>
      <c r="AJ369" s="548">
        <v>0</v>
      </c>
    </row>
    <row r="370" spans="2:36" ht="45" x14ac:dyDescent="0.25">
      <c r="B370" s="85"/>
      <c r="C370" s="86"/>
      <c r="D370" s="86"/>
      <c r="E370" s="86"/>
      <c r="F370" s="86"/>
      <c r="G370" s="86"/>
      <c r="H370" s="86"/>
      <c r="I370" s="86"/>
      <c r="J370" s="86"/>
      <c r="K370" s="93" t="s">
        <v>113174</v>
      </c>
      <c r="L370" s="88" t="s">
        <v>113170</v>
      </c>
      <c r="M370" s="398" t="s">
        <v>113490</v>
      </c>
      <c r="N370" s="90">
        <v>45813</v>
      </c>
      <c r="O370" s="90" t="s">
        <v>113208</v>
      </c>
      <c r="P370" s="91" t="s">
        <v>113068</v>
      </c>
      <c r="Q370" s="91" t="s">
        <v>113715</v>
      </c>
      <c r="R370" s="114">
        <v>1871000000</v>
      </c>
      <c r="S370" s="530">
        <v>1851000000</v>
      </c>
      <c r="T370" s="435"/>
      <c r="U370" s="139"/>
      <c r="V370" s="525">
        <v>6000000000</v>
      </c>
      <c r="W370" s="318"/>
      <c r="X370" s="560"/>
      <c r="Y370" s="560"/>
      <c r="Z370" s="560"/>
      <c r="AA370" s="560"/>
      <c r="AB370" s="560"/>
      <c r="AC370" s="560"/>
      <c r="AD370" s="560">
        <v>85000000</v>
      </c>
      <c r="AE370" s="560">
        <v>350000000</v>
      </c>
      <c r="AF370" s="560"/>
      <c r="AG370" s="560">
        <v>780000000</v>
      </c>
      <c r="AH370" s="560"/>
      <c r="AI370" s="560">
        <v>636000000</v>
      </c>
      <c r="AJ370" s="548">
        <v>0</v>
      </c>
    </row>
    <row r="371" spans="2:36" ht="60" x14ac:dyDescent="0.25">
      <c r="B371" s="85"/>
      <c r="C371" s="86"/>
      <c r="D371" s="86"/>
      <c r="E371" s="86"/>
      <c r="F371" s="86"/>
      <c r="G371" s="86"/>
      <c r="H371" s="86"/>
      <c r="I371" s="86"/>
      <c r="J371" s="86"/>
      <c r="K371" s="93" t="s">
        <v>113174</v>
      </c>
      <c r="L371" s="88">
        <v>81101500</v>
      </c>
      <c r="M371" s="398" t="s">
        <v>113491</v>
      </c>
      <c r="N371" s="90">
        <v>45813</v>
      </c>
      <c r="O371" s="90" t="s">
        <v>113208</v>
      </c>
      <c r="P371" s="91" t="s">
        <v>113068</v>
      </c>
      <c r="Q371" s="91" t="s">
        <v>113716</v>
      </c>
      <c r="R371" s="114">
        <f>380000000+14174454</f>
        <v>394174454</v>
      </c>
      <c r="S371" s="530">
        <v>394174454</v>
      </c>
      <c r="T371" s="435"/>
      <c r="U371" s="139"/>
      <c r="V371" s="525">
        <v>820000000</v>
      </c>
      <c r="W371" s="318"/>
      <c r="X371" s="560"/>
      <c r="Y371" s="560"/>
      <c r="Z371" s="560"/>
      <c r="AA371" s="560"/>
      <c r="AB371" s="560"/>
      <c r="AC371" s="560"/>
      <c r="AD371" s="560">
        <f>$S$371/6</f>
        <v>65695742.333333336</v>
      </c>
      <c r="AE371" s="560">
        <f t="shared" ref="AE371:AI371" si="385">$S$371/6</f>
        <v>65695742.333333336</v>
      </c>
      <c r="AF371" s="560">
        <f t="shared" si="385"/>
        <v>65695742.333333336</v>
      </c>
      <c r="AG371" s="560">
        <f t="shared" si="385"/>
        <v>65695742.333333336</v>
      </c>
      <c r="AH371" s="560">
        <f t="shared" si="385"/>
        <v>65695742.333333336</v>
      </c>
      <c r="AI371" s="560">
        <f t="shared" si="385"/>
        <v>65695742.333333336</v>
      </c>
      <c r="AJ371" s="548">
        <v>0</v>
      </c>
    </row>
    <row r="372" spans="2:36" x14ac:dyDescent="0.25">
      <c r="B372" s="85"/>
      <c r="C372" s="86"/>
      <c r="D372" s="86"/>
      <c r="E372" s="86"/>
      <c r="F372" s="86"/>
      <c r="G372" s="86"/>
      <c r="H372" s="86"/>
      <c r="I372" s="86"/>
      <c r="J372" s="86"/>
      <c r="K372" s="93" t="s">
        <v>113174</v>
      </c>
      <c r="L372" s="88">
        <v>81101500</v>
      </c>
      <c r="M372" s="398" t="s">
        <v>113492</v>
      </c>
      <c r="N372" s="114"/>
      <c r="O372" s="114"/>
      <c r="P372" s="114"/>
      <c r="Q372" s="114"/>
      <c r="R372" s="114">
        <v>94000000</v>
      </c>
      <c r="S372" s="530">
        <v>104000000</v>
      </c>
      <c r="T372" s="435"/>
      <c r="U372" s="139"/>
      <c r="V372" s="139"/>
      <c r="W372" s="318"/>
      <c r="X372" s="560"/>
      <c r="Y372" s="560">
        <f>$S$372/2</f>
        <v>52000000</v>
      </c>
      <c r="Z372" s="560">
        <f>$S$372/2</f>
        <v>52000000</v>
      </c>
      <c r="AA372" s="560"/>
      <c r="AB372" s="560"/>
      <c r="AC372" s="560"/>
      <c r="AD372" s="560"/>
      <c r="AE372" s="560"/>
      <c r="AF372" s="560"/>
      <c r="AG372" s="560"/>
      <c r="AH372" s="560"/>
      <c r="AI372" s="560"/>
      <c r="AJ372" s="548">
        <v>0</v>
      </c>
    </row>
    <row r="373" spans="2:36" x14ac:dyDescent="0.25">
      <c r="B373" s="85"/>
      <c r="C373" s="86"/>
      <c r="D373" s="86"/>
      <c r="E373" s="86"/>
      <c r="F373" s="86"/>
      <c r="G373" s="86"/>
      <c r="H373" s="86"/>
      <c r="I373" s="86"/>
      <c r="J373" s="86"/>
      <c r="K373" s="93" t="s">
        <v>113174</v>
      </c>
      <c r="L373" s="88">
        <v>81101500</v>
      </c>
      <c r="M373" s="398" t="s">
        <v>113493</v>
      </c>
      <c r="N373" s="114"/>
      <c r="O373" s="114"/>
      <c r="P373" s="114"/>
      <c r="Q373" s="114"/>
      <c r="R373" s="114">
        <v>109000000</v>
      </c>
      <c r="S373" s="530">
        <v>109000000</v>
      </c>
      <c r="T373" s="435"/>
      <c r="U373" s="139"/>
      <c r="V373" s="139"/>
      <c r="W373" s="318"/>
      <c r="X373" s="560"/>
      <c r="Y373" s="560">
        <f>$S$373/2</f>
        <v>54500000</v>
      </c>
      <c r="Z373" s="560">
        <f>$S$373/2</f>
        <v>54500000</v>
      </c>
      <c r="AA373" s="560"/>
      <c r="AB373" s="560"/>
      <c r="AC373" s="560"/>
      <c r="AD373" s="560"/>
      <c r="AE373" s="560"/>
      <c r="AF373" s="560"/>
      <c r="AG373" s="560"/>
      <c r="AH373" s="560"/>
      <c r="AI373" s="560"/>
      <c r="AJ373" s="548">
        <v>0</v>
      </c>
    </row>
    <row r="374" spans="2:36" ht="45" x14ac:dyDescent="0.25">
      <c r="B374" s="85"/>
      <c r="C374" s="86"/>
      <c r="D374" s="86"/>
      <c r="E374" s="86"/>
      <c r="F374" s="86"/>
      <c r="G374" s="86"/>
      <c r="H374" s="86"/>
      <c r="I374" s="86"/>
      <c r="J374" s="86"/>
      <c r="K374" s="93" t="s">
        <v>113174</v>
      </c>
      <c r="L374" s="88"/>
      <c r="M374" s="398" t="s">
        <v>113494</v>
      </c>
      <c r="N374" s="114"/>
      <c r="O374" s="114"/>
      <c r="P374" s="114"/>
      <c r="Q374" s="114"/>
      <c r="R374" s="114">
        <v>65000000</v>
      </c>
      <c r="S374" s="530">
        <v>65000000</v>
      </c>
      <c r="T374" s="435"/>
      <c r="U374" s="139"/>
      <c r="V374" s="139"/>
      <c r="W374" s="318"/>
      <c r="X374" s="560"/>
      <c r="Y374" s="560">
        <v>65000000</v>
      </c>
      <c r="Z374" s="560"/>
      <c r="AA374" s="560"/>
      <c r="AB374" s="560"/>
      <c r="AC374" s="560"/>
      <c r="AD374" s="560"/>
      <c r="AE374" s="560"/>
      <c r="AF374" s="560"/>
      <c r="AG374" s="560"/>
      <c r="AH374" s="560"/>
      <c r="AI374" s="560"/>
      <c r="AJ374" s="548">
        <v>0</v>
      </c>
    </row>
    <row r="375" spans="2:36" ht="45" x14ac:dyDescent="0.25">
      <c r="B375" s="85"/>
      <c r="C375" s="86"/>
      <c r="D375" s="86"/>
      <c r="E375" s="86"/>
      <c r="F375" s="86"/>
      <c r="G375" s="86"/>
      <c r="H375" s="86"/>
      <c r="I375" s="86"/>
      <c r="J375" s="86"/>
      <c r="K375" s="93" t="s">
        <v>113174</v>
      </c>
      <c r="L375" s="88"/>
      <c r="M375" s="398" t="s">
        <v>113495</v>
      </c>
      <c r="N375" s="114"/>
      <c r="O375" s="114"/>
      <c r="P375" s="114"/>
      <c r="Q375" s="114"/>
      <c r="R375" s="114">
        <v>25000000</v>
      </c>
      <c r="S375" s="530">
        <v>15000000</v>
      </c>
      <c r="T375" s="435"/>
      <c r="U375" s="139"/>
      <c r="V375" s="139"/>
      <c r="W375" s="318"/>
      <c r="X375" s="560"/>
      <c r="Y375" s="560"/>
      <c r="Z375" s="560"/>
      <c r="AA375" s="560">
        <v>15000000</v>
      </c>
      <c r="AB375" s="560"/>
      <c r="AC375" s="560"/>
      <c r="AD375" s="560"/>
      <c r="AE375" s="560"/>
      <c r="AF375" s="560"/>
      <c r="AG375" s="560"/>
      <c r="AH375" s="560"/>
      <c r="AI375" s="560"/>
      <c r="AJ375" s="548">
        <v>0</v>
      </c>
    </row>
    <row r="376" spans="2:36" ht="30" x14ac:dyDescent="0.25">
      <c r="B376" s="85"/>
      <c r="C376" s="86"/>
      <c r="D376" s="86"/>
      <c r="E376" s="86"/>
      <c r="F376" s="86"/>
      <c r="G376" s="86"/>
      <c r="H376" s="86"/>
      <c r="I376" s="86"/>
      <c r="J376" s="86"/>
      <c r="K376" s="93" t="s">
        <v>113174</v>
      </c>
      <c r="L376" s="88">
        <v>90121600</v>
      </c>
      <c r="M376" s="398" t="s">
        <v>113481</v>
      </c>
      <c r="N376" s="90">
        <v>45662</v>
      </c>
      <c r="O376" s="90" t="s">
        <v>113060</v>
      </c>
      <c r="P376" s="91" t="s">
        <v>113022</v>
      </c>
      <c r="Q376" s="91" t="s">
        <v>113008</v>
      </c>
      <c r="R376" s="114">
        <v>20000000</v>
      </c>
      <c r="S376" s="530">
        <v>35000000</v>
      </c>
      <c r="T376" s="435"/>
      <c r="U376" s="139"/>
      <c r="V376" s="139"/>
      <c r="W376" s="318"/>
      <c r="X376" s="560"/>
      <c r="Y376" s="560"/>
      <c r="Z376" s="560">
        <v>5000000</v>
      </c>
      <c r="AA376" s="560"/>
      <c r="AB376" s="560"/>
      <c r="AC376" s="560">
        <v>15000000</v>
      </c>
      <c r="AD376" s="560"/>
      <c r="AE376" s="560"/>
      <c r="AF376" s="560"/>
      <c r="AG376" s="560"/>
      <c r="AH376" s="560">
        <v>15000000</v>
      </c>
      <c r="AI376" s="560"/>
      <c r="AJ376" s="548">
        <v>0</v>
      </c>
    </row>
    <row r="377" spans="2:36" x14ac:dyDescent="0.25">
      <c r="B377" s="85"/>
      <c r="C377" s="86"/>
      <c r="D377" s="86"/>
      <c r="E377" s="86"/>
      <c r="F377" s="86"/>
      <c r="G377" s="86"/>
      <c r="H377" s="86"/>
      <c r="I377" s="86"/>
      <c r="J377" s="86"/>
      <c r="K377" s="93" t="s">
        <v>113174</v>
      </c>
      <c r="L377" s="88">
        <v>90111500</v>
      </c>
      <c r="M377" s="398" t="s">
        <v>113482</v>
      </c>
      <c r="N377" s="114"/>
      <c r="O377" s="114"/>
      <c r="P377" s="114"/>
      <c r="Q377" s="114"/>
      <c r="R377" s="114">
        <v>31797599</v>
      </c>
      <c r="S377" s="530">
        <v>36797599</v>
      </c>
      <c r="T377" s="435"/>
      <c r="U377" s="139"/>
      <c r="V377" s="139"/>
      <c r="W377" s="318"/>
      <c r="X377" s="560">
        <v>2000000</v>
      </c>
      <c r="Y377" s="560">
        <v>3500000</v>
      </c>
      <c r="Z377" s="560">
        <v>3500000</v>
      </c>
      <c r="AA377" s="560">
        <v>3500000</v>
      </c>
      <c r="AB377" s="560">
        <v>3500000</v>
      </c>
      <c r="AC377" s="560">
        <v>3500000</v>
      </c>
      <c r="AD377" s="560">
        <v>3500000</v>
      </c>
      <c r="AE377" s="560">
        <v>3500000</v>
      </c>
      <c r="AF377" s="560">
        <v>3500000</v>
      </c>
      <c r="AG377" s="560">
        <v>4000000</v>
      </c>
      <c r="AH377" s="560">
        <v>1200000</v>
      </c>
      <c r="AI377" s="560">
        <v>1597599</v>
      </c>
      <c r="AJ377" s="548">
        <v>0</v>
      </c>
    </row>
    <row r="378" spans="2:36" ht="30" x14ac:dyDescent="0.25">
      <c r="B378" s="85"/>
      <c r="C378" s="86"/>
      <c r="D378" s="86"/>
      <c r="E378" s="86"/>
      <c r="F378" s="86"/>
      <c r="G378" s="86"/>
      <c r="H378" s="86"/>
      <c r="I378" s="86"/>
      <c r="J378" s="86"/>
      <c r="K378" s="93" t="s">
        <v>113174</v>
      </c>
      <c r="L378" s="88">
        <v>81101500</v>
      </c>
      <c r="M378" s="397" t="s">
        <v>113496</v>
      </c>
      <c r="N378" s="90">
        <v>45782</v>
      </c>
      <c r="O378" s="90" t="s">
        <v>113087</v>
      </c>
      <c r="P378" s="91" t="s">
        <v>113022</v>
      </c>
      <c r="Q378" s="91" t="s">
        <v>113716</v>
      </c>
      <c r="R378" s="114">
        <v>50000000</v>
      </c>
      <c r="S378" s="530">
        <v>50000000</v>
      </c>
      <c r="T378" s="435"/>
      <c r="U378" s="139"/>
      <c r="V378" s="139"/>
      <c r="W378" s="318"/>
      <c r="X378" s="560"/>
      <c r="Y378" s="560"/>
      <c r="Z378" s="560"/>
      <c r="AA378" s="560"/>
      <c r="AB378" s="560"/>
      <c r="AC378" s="560"/>
      <c r="AD378" s="560"/>
      <c r="AE378" s="560"/>
      <c r="AF378" s="560">
        <v>50000000</v>
      </c>
      <c r="AG378" s="560"/>
      <c r="AH378" s="560"/>
      <c r="AI378" s="560"/>
      <c r="AJ378" s="548">
        <v>0</v>
      </c>
    </row>
  </sheetData>
  <sheetProtection formatCells="0" formatColumns="0" formatRows="0" insertColumns="0" insertRows="0" insertHyperlinks="0" deleteColumns="0" deleteRows="0" sort="0" autoFilter="0" pivotTables="0"/>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3:W224 W42 W45:W47 W151 W81:W82 W198 W171:W173 W67 W84:W86 W60 W191:W192 W229:W232 W73:W76 W78:W79 W303:W378 W188:W189 W195:W196 W210:W211 W162:W163 W268:W271 W264:W266 W95 W289:W292 W175 W200:W205 W207:W208 W220:W221 W227 W122:W124 W70:W71 W246 W252:W254 W256:W259 W261:W262 W282 W20:W30 W153 W168:W169 W183:W185 W127 W295:W300 W278:W279 W240 W159:W160 W165:W166 W214:W215 W218 W89 W91:W93 W62:W65 W97:W107 W50:W58 W177:W178 W109:W118">
      <formula1>#REF!</formula1>
    </dataValidation>
  </dataValidations>
  <pageMargins left="0.7" right="0.7" top="0.75" bottom="0.75" header="0.3" footer="0.3"/>
  <pageSetup scale="15" fitToHeight="0" orientation="landscape" r:id="rId1"/>
  <ignoredErrors>
    <ignoredError sqref="S258"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W108 W147:W148 W94 W267 W40:W41 W44 W66 W72 W77 W80 W190 W212 W219 W216:W217 W293 W69 W161 W225:W226 W272:W275 W193</xm:sqref>
        </x14:dataValidation>
        <x14:dataValidation type="list" allowBlank="1" showInputMessage="1" showErrorMessage="1">
          <x14:formula1>
            <xm:f>'\\172.23.131.133\Planeacion\4.Plan de adquisiciones\Plan de Adquisiciones 2024 - ICFE\[Plan Anual Adquisiciones 2024_Seguimiento.xlsx]Hoja1'!#REF!</xm:f>
          </x14:formula1>
          <xm:sqref>W87:W88 W174 V96:W96 W181:W182 W17:W19 W154:W158 W164 W244 W83 W128:W142 W149:W150 W90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zoomScale="160" zoomScaleNormal="160" workbookViewId="0">
      <selection activeCell="G2" sqref="G2:I2"/>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4" x14ac:dyDescent="0.3">
      <c r="E1" s="458" t="s">
        <v>113548</v>
      </c>
      <c r="F1" s="458"/>
      <c r="G1" t="s">
        <v>113549</v>
      </c>
    </row>
    <row r="2" spans="1:14" x14ac:dyDescent="0.3">
      <c r="B2" s="459"/>
      <c r="C2" s="460">
        <v>2022</v>
      </c>
      <c r="D2" s="460">
        <v>2023</v>
      </c>
      <c r="E2" s="461" t="s">
        <v>113550</v>
      </c>
      <c r="F2" s="461" t="s">
        <v>113550</v>
      </c>
      <c r="G2" s="462">
        <v>2024</v>
      </c>
      <c r="H2" s="472">
        <v>2025</v>
      </c>
      <c r="I2" s="546">
        <v>2025</v>
      </c>
      <c r="J2" s="472">
        <v>2025</v>
      </c>
    </row>
    <row r="3" spans="1:14"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4"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4"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4"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4"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4"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L8" s="539">
        <f t="shared" si="5"/>
        <v>19800000</v>
      </c>
      <c r="M8" s="539">
        <f>1800000*6</f>
        <v>10800000</v>
      </c>
      <c r="N8" s="539">
        <f>1800000*5</f>
        <v>9000000</v>
      </c>
    </row>
    <row r="9" spans="1:14"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L9" s="539">
        <f t="shared" si="5"/>
        <v>30800000</v>
      </c>
    </row>
    <row r="10" spans="1:14"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row>
    <row r="11" spans="1:14"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4" x14ac:dyDescent="0.3">
      <c r="B12" s="469" t="s">
        <v>113561</v>
      </c>
    </row>
    <row r="14" spans="1:14" x14ac:dyDescent="0.3">
      <c r="G14" s="470" t="s">
        <v>112995</v>
      </c>
      <c r="I14" s="536" t="s">
        <v>112995</v>
      </c>
    </row>
    <row r="15" spans="1:14"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68"/>
      <c r="C341" s="569"/>
      <c r="D341" s="569"/>
      <c r="E341" s="569"/>
      <c r="F341" s="569"/>
      <c r="G341" s="569"/>
      <c r="H341" s="569"/>
      <c r="I341" s="569"/>
      <c r="J341" s="569"/>
      <c r="K341" s="569"/>
      <c r="L341" s="570"/>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2025-02-26T14:17:51Z</dcterms:modified>
</cp:coreProperties>
</file>